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500" activeTab="0"/>
  </bookViews>
  <sheets>
    <sheet name="Quadro Resumo" sheetId="1" r:id="rId1"/>
    <sheet name="Oficial Polivalente" sheetId="2" r:id="rId2"/>
    <sheet name="Uniformes" sheetId="3" r:id="rId3"/>
    <sheet name="EPIs" sheetId="4" r:id="rId4"/>
    <sheet name="Equipamentos" sheetId="5" r:id="rId5"/>
  </sheets>
  <externalReferences>
    <externalReference r:id="rId8"/>
  </externalReferences>
  <definedNames>
    <definedName name="_xlnm._FilterDatabase" localSheetId="3" hidden="1">'EPIs'!$A$2:$F$24</definedName>
    <definedName name="_xlnm._FilterDatabase" localSheetId="4" hidden="1">'Equipamentos'!$A$2:$G$51</definedName>
    <definedName name="_xlnm._FilterDatabase" localSheetId="2" hidden="1">'Uniformes'!$A$2:$F$12</definedName>
    <definedName name="_xlnm.Print_Area" localSheetId="3">'EPIs'!$A$1:$F$25</definedName>
    <definedName name="_xlnm.Print_Area" localSheetId="4">'Equipamentos'!$A$1:$G$51</definedName>
    <definedName name="_xlnm.Print_Area" localSheetId="1">'Oficial Polivalente'!$A$1:$G$131</definedName>
    <definedName name="_xlnm.Print_Area" localSheetId="2">'Uniformes'!$A$1:$F$12</definedName>
    <definedName name="Excel_BuiltIn__FilterDatabase" localSheetId="2">'Uniformes'!$A$2:$F$10</definedName>
  </definedNames>
  <calcPr fullCalcOnLoad="1"/>
</workbook>
</file>

<file path=xl/sharedStrings.xml><?xml version="1.0" encoding="utf-8"?>
<sst xmlns="http://schemas.openxmlformats.org/spreadsheetml/2006/main" count="416" uniqueCount="252">
  <si>
    <t>QUADRO RESUMO VALOR MENSAL DOS SERVIÇOS</t>
  </si>
  <si>
    <t>Item</t>
  </si>
  <si>
    <t>Tipo de Serviço (A)</t>
  </si>
  <si>
    <t>Valor proposto por empregado (B)</t>
  </si>
  <si>
    <t>Valor Proposto por Posto (D) = (BxC)</t>
  </si>
  <si>
    <t>Qtde de Postos (E)</t>
  </si>
  <si>
    <t>Valor Total dos Serviços (F) = (DxE)</t>
  </si>
  <si>
    <t>Oficial Polivalente</t>
  </si>
  <si>
    <t xml:space="preserve">VALOR MENSAL DOS SERVIÇOS </t>
  </si>
  <si>
    <t>VALOR ANUAL DOS SERVIÇOS</t>
  </si>
  <si>
    <t>VALOR DA PROPOSTA PARA 60 MESES</t>
  </si>
  <si>
    <t>PLANILHA DE CUSTOS E FORMAÇÃO DE PREÇOS</t>
  </si>
  <si>
    <t>DISCRIMINAÇÃO DOS SERVIÇOS (DADOS REFERENTE À CONTRATAÇÃO)</t>
  </si>
  <si>
    <t>Município/UF:</t>
  </si>
  <si>
    <t>Ano, Acordo, Convenção ou Sentença Normativa em Dissídio Coletivo:</t>
  </si>
  <si>
    <t>Nº de meses de execução contratual:</t>
  </si>
  <si>
    <t>Categoria profissional (vinculada à execução contratual):</t>
  </si>
  <si>
    <t>Data base da categoria (dia/mês/ano):</t>
  </si>
  <si>
    <t>Composição da Remuneração</t>
  </si>
  <si>
    <t>Valor (R$)</t>
  </si>
  <si>
    <t>A</t>
  </si>
  <si>
    <t>B</t>
  </si>
  <si>
    <t>C</t>
  </si>
  <si>
    <t>D</t>
  </si>
  <si>
    <t>E</t>
  </si>
  <si>
    <t>F</t>
  </si>
  <si>
    <t>Total</t>
  </si>
  <si>
    <t>2.1</t>
  </si>
  <si>
    <t>13º (décimo terceiro) Salário, Férias e Adicional de Férias</t>
  </si>
  <si>
    <t>%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</si>
  <si>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</si>
  <si>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</si>
  <si>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</si>
  <si>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</si>
  <si>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SESC ou SESI</t>
  </si>
  <si>
    <t>SEBRAE</t>
  </si>
  <si>
    <t>G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</si>
  <si>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</si>
  <si>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</si>
  <si>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</si>
  <si>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</si>
  <si>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</si>
  <si>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</si>
  <si>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</si>
  <si>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Assistência Médica</t>
  </si>
  <si>
    <t>Encargos e Benefícios Anuais, Mensais e Diários</t>
  </si>
  <si>
    <t>Provisão para Rescisão</t>
  </si>
  <si>
    <t>Submódulo 4.1 - Ausências Legais</t>
  </si>
  <si>
    <t>4.1</t>
  </si>
  <si>
    <t>Ausências Legais</t>
  </si>
  <si>
    <t>Insumos Diversos</t>
  </si>
  <si>
    <t>Custos Indiretos, Tributos e Lucro</t>
  </si>
  <si>
    <t>PIS</t>
  </si>
  <si>
    <t>COFINS</t>
  </si>
  <si>
    <t>Mão de obra vinculada à execução contratual (valor por empregado)</t>
  </si>
  <si>
    <t>Relação de Uniformes - fornecimento semestral, quantitativo por posto</t>
  </si>
  <si>
    <t>Descrição</t>
  </si>
  <si>
    <t>Unid.</t>
  </si>
  <si>
    <t>Quant.</t>
  </si>
  <si>
    <t>Valor Unit.</t>
  </si>
  <si>
    <t>Valor Total</t>
  </si>
  <si>
    <t>Par</t>
  </si>
  <si>
    <t>Valor Total - 6 meses</t>
  </si>
  <si>
    <t>Valor Total - 12 meses (entrega semestral de uniformes)</t>
  </si>
  <si>
    <t>Valor Total por mês - por posto</t>
  </si>
  <si>
    <t>Relação de EPIs - fornecimento anual, quantitativo por posto</t>
  </si>
  <si>
    <t>unid</t>
  </si>
  <si>
    <t xml:space="preserve">Valor Total </t>
  </si>
  <si>
    <t>Vida útil (anos)</t>
  </si>
  <si>
    <t>Unid</t>
  </si>
  <si>
    <t>Picareta com cabo</t>
  </si>
  <si>
    <t>Serrote universal profissional</t>
  </si>
  <si>
    <t>Valor Total - Mensal</t>
  </si>
  <si>
    <t>OBS.: conforme § 4º do artigo 30-A da IN nº 02 de 30/04/2008 e suas alterações, quando da prorrogação contratual, deverá a Administração realizar negociação contratual para a redução e/ou eliminação dos custos fixos ou variáveis não renováveis que já tenham sido amortizados ou pagos no primeiro ano da contratação, sob pena de não renovação do contrato. O valor mensal será divido por 02 (nº de empregados), já que as ferramentas serão utilizadas pelos dois postos de trabalho.</t>
  </si>
  <si>
    <t>Valor Total (anual)</t>
  </si>
  <si>
    <t>Nº DO PROCESSO</t>
  </si>
  <si>
    <t>LICITAÇÃO Nº</t>
  </si>
  <si>
    <t>Qtde de empregado por posto (C )</t>
  </si>
  <si>
    <t>23185.001965/2021-50</t>
  </si>
  <si>
    <t>IFES CAMPUS PIÚMA</t>
  </si>
  <si>
    <t xml:space="preserve">PLANILHA DE CUSTOS E FORMAÇÃO DE PREÇOS </t>
  </si>
  <si>
    <t>Nº Processo:</t>
  </si>
  <si>
    <t>Licitação Nº:</t>
  </si>
  <si>
    <t>IDENTIFICAÇÃO DO SERVIÇO</t>
  </si>
  <si>
    <t>Tipo de Serviço</t>
  </si>
  <si>
    <t>Unidade de Medida</t>
  </si>
  <si>
    <t>Quantidade (total) a contratar
(em função da unidade de medida)</t>
  </si>
  <si>
    <t>MANUTENÇÃO PREDIAL</t>
  </si>
  <si>
    <t>POSTO - 44 HORAS</t>
  </si>
  <si>
    <t>MÃO-DE-OBRA VINCULADA À EXECUÇÃO CONTRATUAL</t>
  </si>
  <si>
    <t>Dados complementares para composição dos custos referente à mão-de-obra</t>
  </si>
  <si>
    <t>Tipo de serviço (mesmo serviço com características distintas):</t>
  </si>
  <si>
    <t>Classificação Brasileira de Ocupações:</t>
  </si>
  <si>
    <t>Salário Normativo da categoria profissional</t>
  </si>
  <si>
    <t>MÓDULO 1 – COMPOSIÇÃO DA REMUNERAÇÃO</t>
  </si>
  <si>
    <t>1.1</t>
  </si>
  <si>
    <t>Salário Base:</t>
  </si>
  <si>
    <t xml:space="preserve">Adicional de Periculosidade: </t>
  </si>
  <si>
    <t>-</t>
  </si>
  <si>
    <t>Adicional de insalubridade: (20%)</t>
  </si>
  <si>
    <t>Adicional Noturno:</t>
  </si>
  <si>
    <t xml:space="preserve">Hora noturna adicional </t>
  </si>
  <si>
    <t>Adicional de Hora Extra</t>
  </si>
  <si>
    <t>Outros (especificar):</t>
  </si>
  <si>
    <t>Total Módulo 1</t>
  </si>
  <si>
    <t>MÓDULO 2 – ENCARGOS E BENEFÍCIOS ANUAIS, MENSAIS E DIÁRIOS</t>
  </si>
  <si>
    <t>Submódulo 2.1 – 13º Salário, Férias e Adicional de Férias</t>
  </si>
  <si>
    <t>13º Salário:</t>
  </si>
  <si>
    <t>Férias:</t>
  </si>
  <si>
    <t>Adicional de Férias (Terço Constitucional de Férias):</t>
  </si>
  <si>
    <t>INSS - empregador:</t>
  </si>
  <si>
    <t>Salário-Educação:</t>
  </si>
  <si>
    <t>SAT-GIL/RAT:</t>
  </si>
  <si>
    <t>SENAI – SENAC</t>
  </si>
  <si>
    <t>Transporte:</t>
  </si>
  <si>
    <t>Auxílio Refeição/Alimentação</t>
  </si>
  <si>
    <t>Seguro de vida, invalidez e funeral</t>
  </si>
  <si>
    <t>Café da manhã</t>
  </si>
  <si>
    <t>Resumo do Módulo 2 - Encargos e Benefícios anuais, mensais e diários</t>
  </si>
  <si>
    <t>Total Módulo 2</t>
  </si>
  <si>
    <t xml:space="preserve">MÓDULO 3 - PROVISÃO PARA RESCISÃO </t>
  </si>
  <si>
    <t>Submódulo 3.1 – Demissão sem justa causa</t>
  </si>
  <si>
    <t>3.1</t>
  </si>
  <si>
    <t>Percentual</t>
  </si>
  <si>
    <t>Incidência</t>
  </si>
  <si>
    <t>Aviso Prévio Indenizado:</t>
  </si>
  <si>
    <t>Multa do FGTS e Contribuição Social sobre o Aviso Prévio Indenizado:</t>
  </si>
  <si>
    <t>Aviso Prévio Trabalhado:</t>
  </si>
  <si>
    <t>Multa do FGTS e Contribuição Social sobre o Aviso Prévio Trabalhado:</t>
  </si>
  <si>
    <t>Submódulo 3.2 – Demissão por justa causa</t>
  </si>
  <si>
    <t>Valor mensal provisionado</t>
  </si>
  <si>
    <t>Total Módulo 3</t>
  </si>
  <si>
    <t>MÓDULO 4 – CUSTO DE REPOSIÇÃO DO PROFISSIONAL AUSENTE - CRPA</t>
  </si>
  <si>
    <t>Duração (Dias)</t>
  </si>
  <si>
    <t>Proporção Dias Afetados</t>
  </si>
  <si>
    <t xml:space="preserve">ara </t>
  </si>
  <si>
    <t>Ausência Justificada:</t>
  </si>
  <si>
    <t>Acidente de Trabalho:</t>
  </si>
  <si>
    <t>Afastamento por Doença:</t>
  </si>
  <si>
    <t>Consulta Médica Filho:</t>
  </si>
  <si>
    <t>Óbitos na Família:</t>
  </si>
  <si>
    <t>Casamento:</t>
  </si>
  <si>
    <t>Doação de Sangue:</t>
  </si>
  <si>
    <t>I</t>
  </si>
  <si>
    <t>Testemunho:</t>
  </si>
  <si>
    <t>J</t>
  </si>
  <si>
    <t>Paternidade:</t>
  </si>
  <si>
    <t>K</t>
  </si>
  <si>
    <t>Maternidade:</t>
  </si>
  <si>
    <t>L</t>
  </si>
  <si>
    <t>Consulta Pré-Natal</t>
  </si>
  <si>
    <t>Total Módulo 4</t>
  </si>
  <si>
    <t>MÓDULO 5: INSUMOS DIVERSOS</t>
  </si>
  <si>
    <t>5.1</t>
  </si>
  <si>
    <t>Uniformes:</t>
  </si>
  <si>
    <t>EPIs</t>
  </si>
  <si>
    <t>Total Módulo 5</t>
  </si>
  <si>
    <t>MÓDULO 6 – CUSTOS INDIRETOS, TRIBUTOS E LUCRO - CITL</t>
  </si>
  <si>
    <t>6.1</t>
  </si>
  <si>
    <t>Custos Indiretos (CI)</t>
  </si>
  <si>
    <t>Lucro (L)</t>
  </si>
  <si>
    <t>Tributos (T)</t>
  </si>
  <si>
    <t>C.1</t>
  </si>
  <si>
    <t>Tributos Federais (especificar)</t>
  </si>
  <si>
    <t>C.2</t>
  </si>
  <si>
    <t>Tributos Estaduais (especificar)</t>
  </si>
  <si>
    <t>C.3</t>
  </si>
  <si>
    <t>Tributos Municipais (especificar)</t>
  </si>
  <si>
    <t>ISS</t>
  </si>
  <si>
    <t>C.4</t>
  </si>
  <si>
    <t>Outros Tributos (especificar)</t>
  </si>
  <si>
    <t>QUADRO RESUMO DO CUSTO POR EMPREGADO</t>
  </si>
  <si>
    <t xml:space="preserve">MÓDULO 3 – PROVISÃO PARA RESCISÃO </t>
  </si>
  <si>
    <t>MÓDULO 5 – INSUMOS DIVERSOS</t>
  </si>
  <si>
    <t>Subtotal (A+B+C+D+E)</t>
  </si>
  <si>
    <t>Valor Total por empregado:</t>
  </si>
  <si>
    <t>MINISTÉRIO DA EDUCAÇÃO 
INSTITUTO FEDERAL DO ESPÍRITO SANTO
CAMPUS PIÚMA</t>
  </si>
  <si>
    <r>
      <rPr>
        <b/>
        <sz val="11"/>
        <color indexed="8"/>
        <rFont val="Calibri"/>
        <family val="2"/>
      </rPr>
      <t xml:space="preserve">Relação de Ferramentas contratados, estoque mínimo a ser mantido no Ifes </t>
    </r>
    <r>
      <rPr>
        <b/>
        <i/>
        <sz val="11"/>
        <color indexed="8"/>
        <rFont val="Calibri"/>
        <family val="2"/>
      </rPr>
      <t>campus</t>
    </r>
    <r>
      <rPr>
        <b/>
        <sz val="11"/>
        <color indexed="8"/>
        <rFont val="Calibri"/>
        <family val="2"/>
      </rPr>
      <t xml:space="preserve"> Linhares - a ser utilizado nos 02 postos</t>
    </r>
  </si>
  <si>
    <t>PIÚMA-ES</t>
  </si>
  <si>
    <t xml:space="preserve">Calça comprida, em tecido de brim 100% algodão, pré-encolhido e bolsos nas laterais </t>
  </si>
  <si>
    <t xml:space="preserve">Camisa em malha de algodão com mangas curtas </t>
  </si>
  <si>
    <t xml:space="preserve">Camisa em malha de algodão com mangas longas </t>
  </si>
  <si>
    <t xml:space="preserve">Par de meia </t>
  </si>
  <si>
    <t xml:space="preserve">Par de calçado de segurança (botina) </t>
  </si>
  <si>
    <t xml:space="preserve">Par de calçado de borracha </t>
  </si>
  <si>
    <t xml:space="preserve">Capa de chuva </t>
  </si>
  <si>
    <t xml:space="preserve">Óculos para proteção dos olhos contra impactos de partículas volantes (óculos transparente) </t>
  </si>
  <si>
    <t xml:space="preserve">Luvas para proteção contra umidade proveniente de operações com uso de água (luva de borracha) </t>
  </si>
  <si>
    <t xml:space="preserve">Óculos para proteção dos olhos contra luminosidade intensa (óculos escuro) </t>
  </si>
  <si>
    <t xml:space="preserve">Luvas para proteção das mãos contra agentes abrasivos e escoriantes (Luva pigmentada) </t>
  </si>
  <si>
    <t xml:space="preserve">Luvas para proteção das mãos contra agentes cortantes e perfurantes (Luva de raspa) </t>
  </si>
  <si>
    <t xml:space="preserve">Luvas para proteção contra umidade proveniente de operações com uso de água (luva de borracha com manga longa) </t>
  </si>
  <si>
    <t xml:space="preserve">Luvas para proteção das mãos contra choques elétricos (Luva para eletricista) </t>
  </si>
  <si>
    <t xml:space="preserve">Peça um quarto facial, semifacial ou facial inteira com filtros químicos e ou combinados para proteção das vias respiratórias contra gases e vapores e ou material particulado (Máscara com filtro para vapores) </t>
  </si>
  <si>
    <t xml:space="preserve">Filtro para máscara de vapores </t>
  </si>
  <si>
    <t xml:space="preserve">Vestimenta para proteção de todo o corpo contra umidade proveniente de operações com água; ou macacão para proteção do tronco e membros superiores e inferiores contra umidade proveniente de operações com uso de água (Macacão) </t>
  </si>
  <si>
    <t xml:space="preserve">Protetor solar FPS 30, com 4L </t>
  </si>
  <si>
    <t xml:space="preserve">Cinturão de segurança do tipo paraquedista </t>
  </si>
  <si>
    <t xml:space="preserve">Dispositivo trava-quedas para ser utilizado em cinturão de segurança para proteção do usuário contra quedas em operações com movimentação vertical ou horizontal </t>
  </si>
  <si>
    <t xml:space="preserve">Talabarte para ser utilizado em cinturão de segurança para proteção do usuário contra riscos de queda em trabalhos em altura </t>
  </si>
  <si>
    <t xml:space="preserve">Protetor auditivo circum-auricular para proteção do sistema auditivo contra níveis de pressão sonora superiores ao estabelecido na NR-15, Anexos n.º 1 e 2 (Protetor auricular tipo concha) </t>
  </si>
  <si>
    <t xml:space="preserve">Protetor auditivo de inserção para proteção do sistema auditivo contra níveis de pressão sonora superiores ao estabelecido na NR-15, Anexos n.º 1 e 2 (Protetor auricular tipo plug) </t>
  </si>
  <si>
    <t xml:space="preserve">Protetor Facial para proteção contra impactos de partículas volantes </t>
  </si>
  <si>
    <t xml:space="preserve">Capuz para proteção do crânio e pescoço contra riscos de origem térmica (Balaclava) </t>
  </si>
  <si>
    <t xml:space="preserve">Capacete para proteção contra impactos de objetos sobre o crânio (Capacete) </t>
  </si>
  <si>
    <t>Peça semifacial filtrante (PFF1) para proteção das vias respiratórias contra poeiras e névoas (Máscara descartável de proteção). 1 por dia útil</t>
  </si>
  <si>
    <t>Alicate de pressão</t>
  </si>
  <si>
    <t>Alicate universal comum</t>
  </si>
  <si>
    <t>Balde para concreto, 12 litros</t>
  </si>
  <si>
    <t>Brocas de aço rápido 3mm e 4mm</t>
  </si>
  <si>
    <t>Broca de aço rápido 6mm, 8mm, 10mm</t>
  </si>
  <si>
    <t>Broca de videa 5mm, 7mm, 8mm</t>
  </si>
  <si>
    <t>Caixa para guardar ferramentas, em aço, com alças e fechadura</t>
  </si>
  <si>
    <t>Cavadeira simples com cabo de ferro</t>
  </si>
  <si>
    <t>Carrinho de mão, em ferro, pneu sem câmara de ar</t>
  </si>
  <si>
    <t>Caixa para colocar massa para pedreiro</t>
  </si>
  <si>
    <t>Cinto de segurança com talabarte tipo paraquedista</t>
  </si>
  <si>
    <t>Chaves de fendas e Phillips (5 tamanhos variados, 1 unidade de cada tipo)</t>
  </si>
  <si>
    <t>Colher de pedreiro nº 8</t>
  </si>
  <si>
    <t>Colher de pedreiro nº 10</t>
  </si>
  <si>
    <t>Desempoladeira em madeira</t>
  </si>
  <si>
    <t>Desempenadeira aço dentada 12x25cm</t>
  </si>
  <si>
    <t>Desempenadeira aço lisa 31cm</t>
  </si>
  <si>
    <t>Disco diamantado para corte de granito</t>
  </si>
  <si>
    <t>Enxada de 2.1/2 libras (ou 180mmX150mm) com cabo de madeira</t>
  </si>
  <si>
    <t>Enxadão estreito com cabo de madeira</t>
  </si>
  <si>
    <t>Extensão Elétrica, 2 x 2,5mm, 20 metros</t>
  </si>
  <si>
    <t>Escada de alumínio de abrir e fechar, 08 degraus</t>
  </si>
  <si>
    <t>Escada telescópica com 02 módulos de 3m, em alumínio</t>
  </si>
  <si>
    <t>Espátula</t>
  </si>
  <si>
    <t>Formão para Madeira 3/4” e 1. ½”, uma unidade de cada tipo</t>
  </si>
  <si>
    <t>Furadeira de impacto, 500 watts, 110V, para perfuração em concreto, alvenaria e aço rápido</t>
  </si>
  <si>
    <t>Jogo de brocas para perfuração em concreto e alvenaria (4, 5, 6 ,7,8 e 10mm) e aço rápido (1, 2, 3, 4, 5,6,7,8 e 10mm) um jogo de cada</t>
  </si>
  <si>
    <t>Jogo de Chave combinada em aço, Cr-Va, boca e estrela, de 10mm a 18mm (ou equivalentes em polegadas)</t>
  </si>
  <si>
    <t>Lima tipo faca, bastarda, 8” de comprimento, com cabo</t>
  </si>
  <si>
    <t>Machadinha com unha, com cabo</t>
  </si>
  <si>
    <t>Marreta com 500 kg, cabo de madeira</t>
  </si>
  <si>
    <t>Marreta com 250 kg, cabo de madeira</t>
  </si>
  <si>
    <t>Martelo 22mm,cabo de madeira, linha profissional</t>
  </si>
  <si>
    <t>Pá de bico nº 04, com cabo de madeira</t>
  </si>
  <si>
    <t>Pé de cabra 60 cm</t>
  </si>
  <si>
    <t>Ponteiro 5/8”, linha profissional</t>
  </si>
  <si>
    <t>Prumo com corda de ceda 250 kg</t>
  </si>
  <si>
    <t>Serra Mármore com 1400 Watts de Alta Potência que permita corte em ângulo até 45 graus e diâmetro do disco até 125mm (5").</t>
  </si>
  <si>
    <t>Sonda passa fio 20mt</t>
  </si>
  <si>
    <t>Talhadeira 5/8”, linha profissional</t>
  </si>
  <si>
    <t>Torques para armador, linha profissional</t>
  </si>
  <si>
    <t>Trena 5 metros</t>
  </si>
  <si>
    <t>Calçado de segurança, tipo impermeável, cano médio. O par</t>
  </si>
  <si>
    <t>Capacete</t>
  </si>
  <si>
    <t>Equiqmentos</t>
  </si>
  <si>
    <t>1 __2022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</si>
</sst>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#,###.00"/>
    <numFmt numFmtId="166" formatCode="* #,##0.00\ ;\-* #,##0.00\ ;* \-#\ ;@\ "/>
    <numFmt numFmtId="167" formatCode="_-* #,##0.00_-;\-* #,##0.00_-;_-* \-??_-;_-@_-"/>
    <numFmt numFmtId="168" formatCode="_-&quot;R$ &quot;* #,##0.00_-;&quot;-R$ &quot;* #,##0.00_-;_-&quot;R$ &quot;* \-??_-;_-@_-"/>
    <numFmt numFmtId="169" formatCode="_(&quot;R$ &quot;* #,##0.00_);_(&quot;R$ &quot;* \(#,##0.00\);_(&quot;R$ &quot;* \-??_);_(@_)"/>
    <numFmt numFmtId="170" formatCode="&quot;R$&quot;#,##0.00"/>
    <numFmt numFmtId="171" formatCode="_-* #,##0_-;\-* #,##0_-;_-* \-??_-;_-@_-"/>
    <numFmt numFmtId="172" formatCode="[$-416]dddd\,\ d&quot; de &quot;mmmm&quot; de &quot;yyyy"/>
    <numFmt numFmtId="173" formatCode="&quot;R$&quot;\ #,##0.00"/>
    <numFmt numFmtId="174" formatCode="mm/dd/yyyy"/>
    <numFmt numFmtId="175" formatCode="#.00"/>
    <numFmt numFmtId="176" formatCode="[$R$-416]\ #,##0.00;[Red]\-[$R$-416]\ #,##0.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55"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E8CB"/>
        <bgColor indexed="64"/>
      </patternFill>
    </fill>
    <fill>
      <patternFill patternType="solid">
        <fgColor rgb="FFF7D1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FD095"/>
        <bgColor indexed="64"/>
      </patternFill>
    </fill>
    <fill>
      <patternFill patternType="solid">
        <fgColor rgb="FFADD58A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7BC65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7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6" fillId="33" borderId="11" xfId="51" applyNumberFormat="1" applyFont="1" applyFill="1" applyBorder="1" applyAlignment="1">
      <alignment horizontal="center" vertical="center"/>
      <protection/>
    </xf>
    <xf numFmtId="170" fontId="5" fillId="33" borderId="11" xfId="47" applyNumberFormat="1" applyFont="1" applyFill="1" applyBorder="1" applyAlignment="1" applyProtection="1">
      <alignment horizontal="center" vertical="center"/>
      <protection/>
    </xf>
    <xf numFmtId="171" fontId="5" fillId="33" borderId="11" xfId="64" applyNumberFormat="1" applyFont="1" applyFill="1" applyBorder="1" applyAlignment="1" applyProtection="1">
      <alignment vertical="center"/>
      <protection/>
    </xf>
    <xf numFmtId="168" fontId="5" fillId="0" borderId="12" xfId="47" applyFont="1" applyFill="1" applyBorder="1" applyAlignment="1" applyProtection="1">
      <alignment horizontal="center" vertical="center" wrapText="1"/>
      <protection/>
    </xf>
    <xf numFmtId="170" fontId="5" fillId="33" borderId="11" xfId="4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6" fillId="33" borderId="13" xfId="5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2" fontId="2" fillId="33" borderId="0" xfId="0" applyNumberFormat="1" applyFont="1" applyFill="1" applyAlignment="1">
      <alignment vertical="center"/>
    </xf>
    <xf numFmtId="173" fontId="0" fillId="0" borderId="0" xfId="0" applyNumberFormat="1" applyAlignment="1">
      <alignment/>
    </xf>
    <xf numFmtId="0" fontId="51" fillId="34" borderId="14" xfId="0" applyFont="1" applyFill="1" applyBorder="1" applyAlignment="1">
      <alignment horizontal="center" vertical="center" wrapText="1"/>
    </xf>
    <xf numFmtId="174" fontId="51" fillId="34" borderId="14" xfId="0" applyNumberFormat="1" applyFont="1" applyFill="1" applyBorder="1" applyAlignment="1">
      <alignment horizontal="center" vertical="center" wrapText="1"/>
    </xf>
    <xf numFmtId="176" fontId="0" fillId="35" borderId="0" xfId="0" applyNumberFormat="1" applyFont="1" applyFill="1" applyAlignment="1">
      <alignment vertical="center" wrapText="1"/>
    </xf>
    <xf numFmtId="40" fontId="52" fillId="0" borderId="15" xfId="0" applyNumberFormat="1" applyFont="1" applyBorder="1" applyAlignment="1">
      <alignment horizontal="right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174" fontId="51" fillId="34" borderId="15" xfId="0" applyNumberFormat="1" applyFont="1" applyFill="1" applyBorder="1" applyAlignment="1">
      <alignment horizontal="center" vertical="center" wrapText="1"/>
    </xf>
    <xf numFmtId="10" fontId="52" fillId="0" borderId="15" xfId="0" applyNumberFormat="1" applyFont="1" applyBorder="1" applyAlignment="1">
      <alignment horizontal="center" vertical="center" wrapText="1"/>
    </xf>
    <xf numFmtId="40" fontId="51" fillId="34" borderId="15" xfId="0" applyNumberFormat="1" applyFont="1" applyFill="1" applyBorder="1" applyAlignment="1">
      <alignment horizontal="right" vertical="center" wrapText="1"/>
    </xf>
    <xf numFmtId="10" fontId="51" fillId="34" borderId="15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right" vertical="center" wrapText="1"/>
    </xf>
    <xf numFmtId="4" fontId="51" fillId="34" borderId="15" xfId="0" applyNumberFormat="1" applyFont="1" applyFill="1" applyBorder="1" applyAlignment="1">
      <alignment horizontal="right" vertical="center" wrapText="1"/>
    </xf>
    <xf numFmtId="4" fontId="52" fillId="36" borderId="15" xfId="0" applyNumberFormat="1" applyFont="1" applyFill="1" applyBorder="1" applyAlignment="1">
      <alignment horizontal="right" vertical="center" wrapText="1"/>
    </xf>
    <xf numFmtId="4" fontId="52" fillId="34" borderId="15" xfId="0" applyNumberFormat="1" applyFont="1" applyFill="1" applyBorder="1" applyAlignment="1">
      <alignment horizontal="right" vertical="center" wrapText="1"/>
    </xf>
    <xf numFmtId="0" fontId="52" fillId="0" borderId="15" xfId="0" applyFont="1" applyBorder="1" applyAlignment="1">
      <alignment horizontal="left" vertical="center" wrapText="1"/>
    </xf>
    <xf numFmtId="2" fontId="52" fillId="0" borderId="15" xfId="0" applyNumberFormat="1" applyFont="1" applyBorder="1" applyAlignment="1">
      <alignment horizontal="right" vertical="center" wrapText="1"/>
    </xf>
    <xf numFmtId="10" fontId="52" fillId="35" borderId="15" xfId="0" applyNumberFormat="1" applyFont="1" applyFill="1" applyBorder="1" applyAlignment="1">
      <alignment horizontal="center" vertical="center" wrapText="1"/>
    </xf>
    <xf numFmtId="10" fontId="52" fillId="36" borderId="15" xfId="0" applyNumberFormat="1" applyFont="1" applyFill="1" applyBorder="1" applyAlignment="1">
      <alignment horizontal="center" vertical="center" wrapText="1"/>
    </xf>
    <xf numFmtId="10" fontId="52" fillId="0" borderId="17" xfId="0" applyNumberFormat="1" applyFont="1" applyBorder="1" applyAlignment="1">
      <alignment horizontal="center" vertical="center" wrapText="1"/>
    </xf>
    <xf numFmtId="10" fontId="52" fillId="0" borderId="0" xfId="0" applyNumberFormat="1" applyFont="1" applyAlignment="1">
      <alignment horizontal="center" vertical="center" wrapText="1"/>
    </xf>
    <xf numFmtId="174" fontId="51" fillId="37" borderId="15" xfId="0" applyNumberFormat="1" applyFont="1" applyFill="1" applyBorder="1" applyAlignment="1">
      <alignment horizontal="center" vertical="center" wrapText="1"/>
    </xf>
    <xf numFmtId="40" fontId="51" fillId="0" borderId="15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40" fontId="52" fillId="36" borderId="15" xfId="0" applyNumberFormat="1" applyFont="1" applyFill="1" applyBorder="1" applyAlignment="1">
      <alignment horizontal="right" vertical="center" wrapText="1"/>
    </xf>
    <xf numFmtId="4" fontId="53" fillId="37" borderId="15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40" fontId="51" fillId="0" borderId="0" xfId="0" applyNumberFormat="1" applyFont="1" applyAlignment="1">
      <alignment horizontal="center" vertical="center" wrapText="1"/>
    </xf>
    <xf numFmtId="2" fontId="52" fillId="0" borderId="15" xfId="0" applyNumberFormat="1" applyFont="1" applyBorder="1" applyAlignment="1">
      <alignment vertical="center" wrapText="1"/>
    </xf>
    <xf numFmtId="2" fontId="52" fillId="35" borderId="15" xfId="0" applyNumberFormat="1" applyFont="1" applyFill="1" applyBorder="1" applyAlignment="1">
      <alignment vertical="center" wrapText="1"/>
    </xf>
    <xf numFmtId="40" fontId="53" fillId="37" borderId="15" xfId="0" applyNumberFormat="1" applyFont="1" applyFill="1" applyBorder="1" applyAlignment="1">
      <alignment horizontal="right" vertical="center" wrapText="1"/>
    </xf>
    <xf numFmtId="2" fontId="53" fillId="37" borderId="15" xfId="0" applyNumberFormat="1" applyFont="1" applyFill="1" applyBorder="1" applyAlignment="1">
      <alignment horizontal="right" vertical="center" wrapText="1"/>
    </xf>
    <xf numFmtId="49" fontId="51" fillId="34" borderId="15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right" vertical="center" wrapText="1"/>
    </xf>
    <xf numFmtId="2" fontId="51" fillId="38" borderId="15" xfId="0" applyNumberFormat="1" applyFont="1" applyFill="1" applyBorder="1" applyAlignment="1">
      <alignment vertical="center" wrapText="1"/>
    </xf>
    <xf numFmtId="40" fontId="52" fillId="0" borderId="0" xfId="0" applyNumberFormat="1" applyFont="1" applyAlignment="1">
      <alignment horizontal="center" vertical="center" wrapText="1"/>
    </xf>
    <xf numFmtId="176" fontId="53" fillId="37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7" fillId="39" borderId="11" xfId="0" applyFont="1" applyFill="1" applyBorder="1" applyAlignment="1">
      <alignment horizontal="center" vertical="center" wrapText="1"/>
    </xf>
    <xf numFmtId="169" fontId="6" fillId="39" borderId="11" xfId="47" applyNumberFormat="1" applyFont="1" applyFill="1" applyBorder="1" applyAlignment="1" applyProtection="1">
      <alignment horizontal="center" vertical="center" wrapText="1"/>
      <protection/>
    </xf>
    <xf numFmtId="169" fontId="6" fillId="39" borderId="11" xfId="47" applyNumberFormat="1" applyFont="1" applyFill="1" applyBorder="1" applyAlignment="1" applyProtection="1">
      <alignment horizontal="center" vertical="center"/>
      <protection/>
    </xf>
    <xf numFmtId="170" fontId="6" fillId="40" borderId="11" xfId="47" applyNumberFormat="1" applyFont="1" applyFill="1" applyBorder="1" applyAlignment="1" applyProtection="1">
      <alignment horizontal="center" vertical="center"/>
      <protection/>
    </xf>
    <xf numFmtId="0" fontId="53" fillId="41" borderId="15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169" fontId="6" fillId="39" borderId="18" xfId="47" applyNumberFormat="1" applyFont="1" applyFill="1" applyBorder="1" applyAlignment="1" applyProtection="1">
      <alignment horizontal="center" vertical="center" wrapText="1"/>
      <protection/>
    </xf>
    <xf numFmtId="169" fontId="6" fillId="39" borderId="18" xfId="47" applyNumberFormat="1" applyFont="1" applyFill="1" applyBorder="1" applyAlignment="1" applyProtection="1">
      <alignment horizontal="center" vertical="center"/>
      <protection/>
    </xf>
    <xf numFmtId="170" fontId="6" fillId="40" borderId="19" xfId="47" applyNumberFormat="1" applyFont="1" applyFill="1" applyBorder="1" applyAlignment="1" applyProtection="1">
      <alignment horizontal="center" vertical="center"/>
      <protection/>
    </xf>
    <xf numFmtId="164" fontId="6" fillId="40" borderId="10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horizontal="center" wrapText="1"/>
    </xf>
    <xf numFmtId="0" fontId="52" fillId="0" borderId="20" xfId="0" applyFont="1" applyBorder="1" applyAlignment="1">
      <alignment horizontal="left" vertical="center" wrapText="1"/>
    </xf>
    <xf numFmtId="170" fontId="5" fillId="33" borderId="12" xfId="47" applyNumberFormat="1" applyFont="1" applyFill="1" applyBorder="1" applyAlignment="1" applyProtection="1">
      <alignment horizontal="center" vertical="center"/>
      <protection/>
    </xf>
    <xf numFmtId="0" fontId="52" fillId="0" borderId="21" xfId="0" applyFont="1" applyBorder="1" applyAlignment="1">
      <alignment horizontal="left" vertical="center" wrapText="1"/>
    </xf>
    <xf numFmtId="0" fontId="52" fillId="0" borderId="15" xfId="0" applyFont="1" applyBorder="1" applyAlignment="1">
      <alignment/>
    </xf>
    <xf numFmtId="170" fontId="50" fillId="40" borderId="11" xfId="47" applyNumberFormat="1" applyFont="1" applyFill="1" applyBorder="1" applyAlignment="1" applyProtection="1">
      <alignment horizontal="center" vertical="center"/>
      <protection/>
    </xf>
    <xf numFmtId="1" fontId="6" fillId="33" borderId="15" xfId="51" applyNumberFormat="1" applyFont="1" applyFill="1" applyBorder="1" applyAlignment="1">
      <alignment horizontal="center" vertical="center"/>
      <protection/>
    </xf>
    <xf numFmtId="0" fontId="52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168" fontId="5" fillId="0" borderId="15" xfId="47" applyFont="1" applyFill="1" applyBorder="1" applyAlignment="1" applyProtection="1">
      <alignment horizontal="center" vertical="center" wrapText="1"/>
      <protection/>
    </xf>
    <xf numFmtId="170" fontId="5" fillId="33" borderId="15" xfId="47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vertical="center"/>
    </xf>
    <xf numFmtId="169" fontId="6" fillId="39" borderId="12" xfId="47" applyNumberFormat="1" applyFont="1" applyFill="1" applyBorder="1" applyAlignment="1" applyProtection="1">
      <alignment horizontal="center" vertical="center"/>
      <protection/>
    </xf>
    <xf numFmtId="168" fontId="5" fillId="33" borderId="12" xfId="47" applyNumberFormat="1" applyFont="1" applyFill="1" applyBorder="1" applyAlignment="1" applyProtection="1">
      <alignment horizontal="center" vertical="center" wrapText="1"/>
      <protection/>
    </xf>
    <xf numFmtId="170" fontId="6" fillId="40" borderId="12" xfId="47" applyNumberFormat="1" applyFont="1" applyFill="1" applyBorder="1" applyAlignment="1" applyProtection="1">
      <alignment horizontal="center" vertical="center"/>
      <protection/>
    </xf>
    <xf numFmtId="0" fontId="7" fillId="39" borderId="15" xfId="0" applyFont="1" applyFill="1" applyBorder="1" applyAlignment="1">
      <alignment horizontal="center" vertical="center" wrapText="1"/>
    </xf>
    <xf numFmtId="169" fontId="6" fillId="39" borderId="15" xfId="47" applyNumberFormat="1" applyFont="1" applyFill="1" applyBorder="1" applyAlignment="1" applyProtection="1">
      <alignment horizontal="center" vertical="center" wrapText="1"/>
      <protection/>
    </xf>
    <xf numFmtId="1" fontId="5" fillId="33" borderId="15" xfId="47" applyNumberFormat="1" applyFont="1" applyFill="1" applyBorder="1" applyAlignment="1" applyProtection="1">
      <alignment horizontal="center" vertical="center"/>
      <protection/>
    </xf>
    <xf numFmtId="168" fontId="5" fillId="33" borderId="15" xfId="47" applyFont="1" applyFill="1" applyBorder="1" applyAlignment="1" applyProtection="1">
      <alignment horizontal="center" vertical="center" wrapText="1"/>
      <protection/>
    </xf>
    <xf numFmtId="1" fontId="6" fillId="33" borderId="15" xfId="51" applyNumberFormat="1" applyFont="1" applyFill="1" applyBorder="1" applyAlignment="1">
      <alignment horizontal="left" vertical="center"/>
      <protection/>
    </xf>
    <xf numFmtId="0" fontId="8" fillId="33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/>
    </xf>
    <xf numFmtId="0" fontId="53" fillId="41" borderId="15" xfId="0" applyFont="1" applyFill="1" applyBorder="1" applyAlignment="1">
      <alignment horizontal="center" vertical="center" wrapText="1"/>
    </xf>
    <xf numFmtId="0" fontId="53" fillId="41" borderId="17" xfId="0" applyFont="1" applyFill="1" applyBorder="1" applyAlignment="1">
      <alignment horizontal="center" vertical="center" wrapText="1"/>
    </xf>
    <xf numFmtId="0" fontId="53" fillId="41" borderId="22" xfId="0" applyFont="1" applyFill="1" applyBorder="1" applyAlignment="1">
      <alignment horizontal="center" vertical="center" wrapText="1"/>
    </xf>
    <xf numFmtId="0" fontId="53" fillId="41" borderId="16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 horizontal="center" vertical="center"/>
    </xf>
    <xf numFmtId="0" fontId="3" fillId="42" borderId="24" xfId="0" applyFont="1" applyFill="1" applyBorder="1" applyAlignment="1">
      <alignment horizontal="center" vertical="center"/>
    </xf>
    <xf numFmtId="0" fontId="3" fillId="42" borderId="25" xfId="0" applyFont="1" applyFill="1" applyBorder="1" applyAlignment="1">
      <alignment horizontal="center" vertical="center"/>
    </xf>
    <xf numFmtId="17" fontId="53" fillId="41" borderId="15" xfId="0" applyNumberFormat="1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3" fillId="37" borderId="15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1" fillId="38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2" fillId="36" borderId="15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10" fontId="52" fillId="0" borderId="14" xfId="0" applyNumberFormat="1" applyFont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40" fontId="52" fillId="0" borderId="15" xfId="0" applyNumberFormat="1" applyFont="1" applyBorder="1" applyAlignment="1">
      <alignment horizontal="left" vertical="top" wrapText="1"/>
    </xf>
    <xf numFmtId="174" fontId="52" fillId="0" borderId="14" xfId="0" applyNumberFormat="1" applyFont="1" applyBorder="1" applyAlignment="1">
      <alignment horizontal="left" vertical="center" wrapText="1"/>
    </xf>
    <xf numFmtId="174" fontId="52" fillId="0" borderId="15" xfId="0" applyNumberFormat="1" applyFont="1" applyBorder="1" applyAlignment="1">
      <alignment horizontal="left" vertical="center" wrapText="1"/>
    </xf>
    <xf numFmtId="175" fontId="52" fillId="0" borderId="15" xfId="0" applyNumberFormat="1" applyFont="1" applyBorder="1" applyAlignment="1">
      <alignment horizontal="left" vertical="center" wrapText="1"/>
    </xf>
    <xf numFmtId="0" fontId="53" fillId="41" borderId="14" xfId="0" applyFont="1" applyFill="1" applyBorder="1" applyAlignment="1">
      <alignment horizontal="center" vertical="center" wrapText="1"/>
    </xf>
    <xf numFmtId="174" fontId="51" fillId="34" borderId="15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4" fillId="41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17" fontId="51" fillId="0" borderId="15" xfId="0" applyNumberFormat="1" applyFont="1" applyBorder="1" applyAlignment="1">
      <alignment horizontal="left" vertical="center" wrapText="1"/>
    </xf>
    <xf numFmtId="0" fontId="6" fillId="19" borderId="11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53" fillId="41" borderId="28" xfId="0" applyFont="1" applyFill="1" applyBorder="1" applyAlignment="1">
      <alignment horizontal="center" vertical="center" wrapText="1"/>
    </xf>
    <xf numFmtId="0" fontId="53" fillId="41" borderId="29" xfId="0" applyFont="1" applyFill="1" applyBorder="1" applyAlignment="1">
      <alignment horizontal="center" vertical="center" wrapText="1"/>
    </xf>
    <xf numFmtId="0" fontId="53" fillId="41" borderId="30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>
      <alignment horizontal="center" vertical="center" wrapText="1"/>
    </xf>
    <xf numFmtId="0" fontId="53" fillId="41" borderId="32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0</xdr:row>
      <xdr:rowOff>104775</xdr:rowOff>
    </xdr:from>
    <xdr:to>
      <xdr:col>2</xdr:col>
      <xdr:colOff>2686050</xdr:colOff>
      <xdr:row>0</xdr:row>
      <xdr:rowOff>752475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04775"/>
          <a:ext cx="695325" cy="6477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117908\AppData\Local\Temp\7zO8DDF8EDA\ANEXO%20VI%20-%20Planilha%20de%20Custo%20e%20Forma&#231;&#227;o%20de%20Pre&#231;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ICIAL POLIVALENTE"/>
      <sheetName val="EQUIP.POLIVALENTE"/>
      <sheetName val="QUADRO RESUMO"/>
    </sheetNames>
    <sheetDataSet>
      <sheetData sheetId="1">
        <row r="64">
          <cell r="E64">
            <v>0</v>
          </cell>
        </row>
        <row r="82">
          <cell r="E82">
            <v>0</v>
          </cell>
        </row>
        <row r="94">
          <cell r="E94">
            <v>0</v>
          </cell>
        </row>
        <row r="110">
          <cell r="E1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view="pageBreakPreview" zoomScaleSheetLayoutView="100" zoomScalePageLayoutView="0" workbookViewId="0" topLeftCell="A1">
      <selection activeCell="E2" sqref="E2:G2"/>
    </sheetView>
  </sheetViews>
  <sheetFormatPr defaultColWidth="11.421875" defaultRowHeight="12.75"/>
  <cols>
    <col min="1" max="1" width="9.00390625" style="1" customWidth="1"/>
    <col min="2" max="2" width="21.00390625" style="1" customWidth="1"/>
    <col min="3" max="3" width="25.140625" style="1" customWidth="1"/>
    <col min="4" max="4" width="22.421875" style="1" customWidth="1"/>
    <col min="5" max="5" width="20.421875" style="1" customWidth="1"/>
    <col min="6" max="6" width="15.140625" style="1" customWidth="1"/>
    <col min="7" max="7" width="19.7109375" style="1" customWidth="1"/>
    <col min="8" max="8" width="13.140625" style="0" bestFit="1" customWidth="1"/>
  </cols>
  <sheetData>
    <row r="1" spans="1:7" ht="26.25" customHeight="1">
      <c r="A1" s="102" t="s">
        <v>11</v>
      </c>
      <c r="B1" s="103"/>
      <c r="C1" s="103"/>
      <c r="D1" s="103"/>
      <c r="E1" s="103"/>
      <c r="F1" s="103"/>
      <c r="G1" s="104"/>
    </row>
    <row r="2" spans="1:7" ht="26.25" customHeight="1">
      <c r="A2" s="101" t="s">
        <v>75</v>
      </c>
      <c r="B2" s="101"/>
      <c r="C2" s="101"/>
      <c r="D2" s="101"/>
      <c r="E2" s="101" t="s">
        <v>78</v>
      </c>
      <c r="F2" s="101"/>
      <c r="G2" s="101"/>
    </row>
    <row r="3" spans="1:7" ht="26.25" customHeight="1">
      <c r="A3" s="101" t="s">
        <v>76</v>
      </c>
      <c r="B3" s="101"/>
      <c r="C3" s="101"/>
      <c r="D3" s="67"/>
      <c r="E3" s="110">
        <v>44562</v>
      </c>
      <c r="F3" s="101"/>
      <c r="G3" s="101"/>
    </row>
    <row r="4" spans="1:7" ht="26.25" customHeight="1">
      <c r="A4" s="107" t="s">
        <v>0</v>
      </c>
      <c r="B4" s="108"/>
      <c r="C4" s="108"/>
      <c r="D4" s="108"/>
      <c r="E4" s="108"/>
      <c r="F4" s="108"/>
      <c r="G4" s="109"/>
    </row>
    <row r="5" spans="1:7" ht="24" customHeight="1">
      <c r="A5" s="105" t="s">
        <v>79</v>
      </c>
      <c r="B5" s="105"/>
      <c r="C5" s="105"/>
      <c r="D5" s="105"/>
      <c r="E5" s="105"/>
      <c r="F5" s="105"/>
      <c r="G5" s="105"/>
    </row>
    <row r="6" spans="1:7" ht="31.5" customHeight="1">
      <c r="A6" s="2" t="s">
        <v>1</v>
      </c>
      <c r="B6" s="2" t="s">
        <v>2</v>
      </c>
      <c r="C6" s="2" t="s">
        <v>3</v>
      </c>
      <c r="D6" s="2" t="s">
        <v>77</v>
      </c>
      <c r="E6" s="2" t="s">
        <v>4</v>
      </c>
      <c r="F6" s="2" t="s">
        <v>5</v>
      </c>
      <c r="G6" s="2" t="s">
        <v>6</v>
      </c>
    </row>
    <row r="7" spans="1:8" ht="24.75" customHeight="1">
      <c r="A7" s="3">
        <v>2</v>
      </c>
      <c r="B7" s="3" t="s">
        <v>7</v>
      </c>
      <c r="C7" s="4">
        <f>'Oficial Polivalente'!G131</f>
        <v>0</v>
      </c>
      <c r="D7" s="3">
        <v>1</v>
      </c>
      <c r="E7" s="4">
        <f>C7*D7</f>
        <v>0</v>
      </c>
      <c r="F7" s="3">
        <v>2</v>
      </c>
      <c r="G7" s="4">
        <f>E7*F7</f>
        <v>0</v>
      </c>
      <c r="H7" s="22"/>
    </row>
    <row r="8" spans="1:7" ht="22.5" customHeight="1">
      <c r="A8" s="106" t="s">
        <v>8</v>
      </c>
      <c r="B8" s="106"/>
      <c r="C8" s="106"/>
      <c r="D8" s="106"/>
      <c r="E8" s="106"/>
      <c r="F8" s="106"/>
      <c r="G8" s="72">
        <f>SUM(G7:G7)</f>
        <v>0</v>
      </c>
    </row>
    <row r="9" spans="1:8" ht="25.5" customHeight="1">
      <c r="A9" s="106" t="s">
        <v>9</v>
      </c>
      <c r="B9" s="106"/>
      <c r="C9" s="106"/>
      <c r="D9" s="106"/>
      <c r="E9" s="106"/>
      <c r="F9" s="106"/>
      <c r="G9" s="72">
        <f>G8*12</f>
        <v>0</v>
      </c>
      <c r="H9" s="22"/>
    </row>
    <row r="10" spans="1:7" ht="25.5" customHeight="1">
      <c r="A10" s="106" t="s">
        <v>10</v>
      </c>
      <c r="B10" s="106"/>
      <c r="C10" s="106"/>
      <c r="D10" s="106"/>
      <c r="E10" s="106"/>
      <c r="F10" s="106"/>
      <c r="G10" s="72">
        <f>G8*60</f>
        <v>0</v>
      </c>
    </row>
    <row r="11" spans="1:7" ht="15">
      <c r="A11" s="5"/>
      <c r="B11" s="5"/>
      <c r="C11" s="5"/>
      <c r="D11" s="5"/>
      <c r="E11" s="5"/>
      <c r="F11" s="5"/>
      <c r="G11" s="5"/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5"/>
      <c r="B14" s="5"/>
      <c r="C14" s="5"/>
      <c r="D14" s="5"/>
      <c r="E14" s="5"/>
      <c r="F14" s="5"/>
      <c r="G14" s="5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</sheetData>
  <sheetProtection selectLockedCells="1" selectUnlockedCells="1"/>
  <mergeCells count="10">
    <mergeCell ref="A3:C3"/>
    <mergeCell ref="A1:G1"/>
    <mergeCell ref="A5:G5"/>
    <mergeCell ref="A8:F8"/>
    <mergeCell ref="A9:F9"/>
    <mergeCell ref="A10:F10"/>
    <mergeCell ref="A4:G4"/>
    <mergeCell ref="A2:D2"/>
    <mergeCell ref="E2:G2"/>
    <mergeCell ref="E3:G3"/>
  </mergeCells>
  <printOptions horizontalCentered="1"/>
  <pageMargins left="0.7875" right="0.9840277777777777" top="1.023611111111111" bottom="1.023611111111111" header="0.7875" footer="0.7875"/>
  <pageSetup horizontalDpi="300" verticalDpi="300" orientation="portrait" paperSize="9" scale="61" r:id="rId1"/>
  <headerFooter alignWithMargins="0">
    <oddHeader>&amp;C&amp;A&amp;RPágina &amp;P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view="pageBreakPreview" zoomScale="60" zoomScalePageLayoutView="0" workbookViewId="0" topLeftCell="A1">
      <selection activeCell="D21" sqref="D21:G21"/>
    </sheetView>
  </sheetViews>
  <sheetFormatPr defaultColWidth="9.140625" defaultRowHeight="12.75"/>
  <cols>
    <col min="2" max="2" width="22.57421875" style="0" customWidth="1"/>
    <col min="3" max="3" width="42.28125" style="0" customWidth="1"/>
    <col min="7" max="7" width="23.28125" style="0" customWidth="1"/>
  </cols>
  <sheetData>
    <row r="1" spans="1:7" ht="60" customHeight="1">
      <c r="A1" s="133"/>
      <c r="B1" s="133"/>
      <c r="C1" s="133"/>
      <c r="D1" s="133"/>
      <c r="E1" s="133"/>
      <c r="F1" s="133"/>
      <c r="G1" s="133"/>
    </row>
    <row r="2" spans="1:7" ht="54" customHeight="1">
      <c r="A2" s="134" t="s">
        <v>176</v>
      </c>
      <c r="B2" s="134"/>
      <c r="C2" s="134"/>
      <c r="D2" s="134"/>
      <c r="E2" s="134"/>
      <c r="F2" s="134"/>
      <c r="G2" s="134"/>
    </row>
    <row r="3" spans="1:7" ht="18.75">
      <c r="A3" s="135" t="s">
        <v>80</v>
      </c>
      <c r="B3" s="135"/>
      <c r="C3" s="135"/>
      <c r="D3" s="135"/>
      <c r="E3" s="135"/>
      <c r="F3" s="135"/>
      <c r="G3" s="135"/>
    </row>
    <row r="4" spans="1:7" ht="15">
      <c r="A4" s="112" t="s">
        <v>81</v>
      </c>
      <c r="B4" s="112"/>
      <c r="C4" s="136" t="s">
        <v>78</v>
      </c>
      <c r="D4" s="136"/>
      <c r="E4" s="136"/>
      <c r="F4" s="136"/>
      <c r="G4" s="136"/>
    </row>
    <row r="5" spans="1:7" ht="15">
      <c r="A5" s="112" t="s">
        <v>82</v>
      </c>
      <c r="B5" s="112"/>
      <c r="C5" s="137" t="s">
        <v>251</v>
      </c>
      <c r="D5" s="136"/>
      <c r="E5" s="136"/>
      <c r="F5" s="136"/>
      <c r="G5" s="136"/>
    </row>
    <row r="6" spans="1:7" ht="15">
      <c r="A6" s="46"/>
      <c r="B6" s="46"/>
      <c r="C6" s="46"/>
      <c r="D6" s="46"/>
      <c r="E6" s="46"/>
      <c r="F6" s="46"/>
      <c r="G6" s="46"/>
    </row>
    <row r="7" spans="1:7" ht="15.75">
      <c r="A7" s="101" t="s">
        <v>12</v>
      </c>
      <c r="B7" s="101"/>
      <c r="C7" s="101"/>
      <c r="D7" s="101"/>
      <c r="E7" s="101"/>
      <c r="F7" s="101"/>
      <c r="G7" s="101"/>
    </row>
    <row r="8" spans="1:7" ht="15">
      <c r="A8" s="112" t="s">
        <v>13</v>
      </c>
      <c r="B8" s="112"/>
      <c r="C8" s="112"/>
      <c r="D8" s="132" t="s">
        <v>178</v>
      </c>
      <c r="E8" s="132"/>
      <c r="F8" s="132"/>
      <c r="G8" s="132"/>
    </row>
    <row r="9" spans="1:7" ht="15">
      <c r="A9" s="112" t="s">
        <v>14</v>
      </c>
      <c r="B9" s="112"/>
      <c r="C9" s="112"/>
      <c r="D9" s="115"/>
      <c r="E9" s="115"/>
      <c r="F9" s="115"/>
      <c r="G9" s="115"/>
    </row>
    <row r="10" spans="1:7" ht="15">
      <c r="A10" s="112" t="s">
        <v>15</v>
      </c>
      <c r="B10" s="112"/>
      <c r="C10" s="112"/>
      <c r="D10" s="132">
        <v>12</v>
      </c>
      <c r="E10" s="132"/>
      <c r="F10" s="132"/>
      <c r="G10" s="132"/>
    </row>
    <row r="11" spans="1:7" ht="15">
      <c r="A11" s="46"/>
      <c r="B11" s="46"/>
      <c r="C11" s="46"/>
      <c r="D11" s="46"/>
      <c r="E11" s="46"/>
      <c r="F11" s="46"/>
      <c r="G11" s="46"/>
    </row>
    <row r="12" spans="1:7" ht="15.75">
      <c r="A12" s="130" t="s">
        <v>83</v>
      </c>
      <c r="B12" s="130"/>
      <c r="C12" s="130"/>
      <c r="D12" s="130"/>
      <c r="E12" s="130"/>
      <c r="F12" s="130"/>
      <c r="G12" s="130"/>
    </row>
    <row r="13" spans="1:7" ht="15">
      <c r="A13" s="112" t="s">
        <v>84</v>
      </c>
      <c r="B13" s="112"/>
      <c r="C13" s="27" t="s">
        <v>85</v>
      </c>
      <c r="D13" s="131" t="s">
        <v>86</v>
      </c>
      <c r="E13" s="131"/>
      <c r="F13" s="131"/>
      <c r="G13" s="131"/>
    </row>
    <row r="14" spans="1:7" ht="15">
      <c r="A14" s="132" t="s">
        <v>87</v>
      </c>
      <c r="B14" s="132"/>
      <c r="C14" s="33" t="s">
        <v>88</v>
      </c>
      <c r="D14" s="132">
        <v>2</v>
      </c>
      <c r="E14" s="132"/>
      <c r="F14" s="132"/>
      <c r="G14" s="132"/>
    </row>
    <row r="15" spans="1:7" ht="15">
      <c r="A15" s="119"/>
      <c r="B15" s="119"/>
      <c r="C15" s="119"/>
      <c r="D15" s="119"/>
      <c r="E15" s="119"/>
      <c r="F15" s="119"/>
      <c r="G15" s="119"/>
    </row>
    <row r="16" spans="1:7" ht="15.75">
      <c r="A16" s="101" t="s">
        <v>89</v>
      </c>
      <c r="B16" s="101"/>
      <c r="C16" s="101"/>
      <c r="D16" s="101"/>
      <c r="E16" s="101"/>
      <c r="F16" s="101"/>
      <c r="G16" s="101"/>
    </row>
    <row r="17" spans="1:7" ht="15">
      <c r="A17" s="112" t="s">
        <v>90</v>
      </c>
      <c r="B17" s="112"/>
      <c r="C17" s="112"/>
      <c r="D17" s="112"/>
      <c r="E17" s="112"/>
      <c r="F17" s="112"/>
      <c r="G17" s="112"/>
    </row>
    <row r="18" spans="1:7" ht="36.75" customHeight="1">
      <c r="A18" s="112" t="s">
        <v>91</v>
      </c>
      <c r="B18" s="112"/>
      <c r="C18" s="112"/>
      <c r="D18" s="128" t="s">
        <v>87</v>
      </c>
      <c r="E18" s="128"/>
      <c r="F18" s="128"/>
      <c r="G18" s="128"/>
    </row>
    <row r="19" spans="1:7" ht="15">
      <c r="A19" s="112" t="s">
        <v>92</v>
      </c>
      <c r="B19" s="112"/>
      <c r="C19" s="112"/>
      <c r="D19" s="129"/>
      <c r="E19" s="129"/>
      <c r="F19" s="129"/>
      <c r="G19" s="129"/>
    </row>
    <row r="20" spans="1:7" ht="15">
      <c r="A20" s="112" t="s">
        <v>93</v>
      </c>
      <c r="B20" s="112"/>
      <c r="C20" s="112"/>
      <c r="D20" s="126"/>
      <c r="E20" s="126"/>
      <c r="F20" s="126"/>
      <c r="G20" s="126"/>
    </row>
    <row r="21" spans="1:7" ht="15">
      <c r="A21" s="112" t="s">
        <v>16</v>
      </c>
      <c r="B21" s="112"/>
      <c r="C21" s="112"/>
      <c r="D21" s="115"/>
      <c r="E21" s="115"/>
      <c r="F21" s="115"/>
      <c r="G21" s="115"/>
    </row>
    <row r="22" spans="1:7" ht="15">
      <c r="A22" s="121" t="s">
        <v>17</v>
      </c>
      <c r="B22" s="121"/>
      <c r="C22" s="121"/>
      <c r="D22" s="127"/>
      <c r="E22" s="127"/>
      <c r="F22" s="127"/>
      <c r="G22" s="127"/>
    </row>
    <row r="23" spans="1:7" ht="15">
      <c r="A23" s="119"/>
      <c r="B23" s="119"/>
      <c r="C23" s="119"/>
      <c r="D23" s="119"/>
      <c r="E23" s="119"/>
      <c r="F23" s="119"/>
      <c r="G23" s="119"/>
    </row>
    <row r="24" spans="1:7" ht="15.75">
      <c r="A24" s="101" t="s">
        <v>94</v>
      </c>
      <c r="B24" s="101"/>
      <c r="C24" s="101"/>
      <c r="D24" s="101"/>
      <c r="E24" s="101"/>
      <c r="F24" s="101"/>
      <c r="G24" s="101"/>
    </row>
    <row r="25" spans="1:7" ht="15">
      <c r="A25" s="23" t="s">
        <v>95</v>
      </c>
      <c r="B25" s="121" t="s">
        <v>18</v>
      </c>
      <c r="C25" s="121"/>
      <c r="D25" s="121"/>
      <c r="E25" s="121"/>
      <c r="F25" s="121"/>
      <c r="G25" s="24" t="s">
        <v>19</v>
      </c>
    </row>
    <row r="26" spans="1:7" ht="15">
      <c r="A26" s="27" t="s">
        <v>20</v>
      </c>
      <c r="B26" s="115" t="s">
        <v>96</v>
      </c>
      <c r="C26" s="115"/>
      <c r="D26" s="115"/>
      <c r="E26" s="115"/>
      <c r="F26" s="115"/>
      <c r="G26" s="25">
        <v>0</v>
      </c>
    </row>
    <row r="27" spans="1:7" ht="15">
      <c r="A27" s="27" t="s">
        <v>21</v>
      </c>
      <c r="B27" s="115" t="s">
        <v>97</v>
      </c>
      <c r="C27" s="115"/>
      <c r="D27" s="115"/>
      <c r="E27" s="115"/>
      <c r="F27" s="115"/>
      <c r="G27" s="26" t="s">
        <v>98</v>
      </c>
    </row>
    <row r="28" spans="1:7" ht="15">
      <c r="A28" s="27" t="s">
        <v>22</v>
      </c>
      <c r="B28" s="115" t="s">
        <v>99</v>
      </c>
      <c r="C28" s="115"/>
      <c r="D28" s="115"/>
      <c r="E28" s="115"/>
      <c r="F28" s="115"/>
      <c r="G28" s="26"/>
    </row>
    <row r="29" spans="1:7" ht="15">
      <c r="A29" s="27" t="s">
        <v>23</v>
      </c>
      <c r="B29" s="115" t="s">
        <v>100</v>
      </c>
      <c r="C29" s="115"/>
      <c r="D29" s="115"/>
      <c r="E29" s="115"/>
      <c r="F29" s="115"/>
      <c r="G29" s="26" t="s">
        <v>98</v>
      </c>
    </row>
    <row r="30" spans="1:7" ht="15">
      <c r="A30" s="27" t="s">
        <v>24</v>
      </c>
      <c r="B30" s="115" t="s">
        <v>101</v>
      </c>
      <c r="C30" s="115"/>
      <c r="D30" s="115"/>
      <c r="E30" s="115"/>
      <c r="F30" s="115"/>
      <c r="G30" s="26" t="s">
        <v>98</v>
      </c>
    </row>
    <row r="31" spans="1:7" ht="15">
      <c r="A31" s="27" t="s">
        <v>25</v>
      </c>
      <c r="B31" s="115" t="s">
        <v>102</v>
      </c>
      <c r="C31" s="115"/>
      <c r="D31" s="115"/>
      <c r="E31" s="115"/>
      <c r="F31" s="115"/>
      <c r="G31" s="47" t="s">
        <v>98</v>
      </c>
    </row>
    <row r="32" spans="1:7" ht="15">
      <c r="A32" s="27" t="s">
        <v>36</v>
      </c>
      <c r="B32" s="115" t="s">
        <v>103</v>
      </c>
      <c r="C32" s="115"/>
      <c r="D32" s="115"/>
      <c r="E32" s="115"/>
      <c r="F32" s="115"/>
      <c r="G32" s="34" t="s">
        <v>98</v>
      </c>
    </row>
    <row r="33" spans="1:7" ht="15.75">
      <c r="A33" s="113" t="s">
        <v>104</v>
      </c>
      <c r="B33" s="113"/>
      <c r="C33" s="113"/>
      <c r="D33" s="113"/>
      <c r="E33" s="113"/>
      <c r="F33" s="113"/>
      <c r="G33" s="48">
        <f>G26</f>
        <v>0</v>
      </c>
    </row>
    <row r="34" spans="1:7" ht="15">
      <c r="A34" s="49"/>
      <c r="B34" s="49"/>
      <c r="C34" s="49"/>
      <c r="D34" s="49"/>
      <c r="E34" s="49"/>
      <c r="F34" s="50"/>
      <c r="G34" s="51"/>
    </row>
    <row r="35" spans="1:7" ht="15.75">
      <c r="A35" s="101" t="s">
        <v>105</v>
      </c>
      <c r="B35" s="101"/>
      <c r="C35" s="101"/>
      <c r="D35" s="101"/>
      <c r="E35" s="101"/>
      <c r="F35" s="101"/>
      <c r="G35" s="101"/>
    </row>
    <row r="36" spans="1:7" ht="15">
      <c r="A36" s="114" t="s">
        <v>106</v>
      </c>
      <c r="B36" s="114"/>
      <c r="C36" s="114"/>
      <c r="D36" s="114"/>
      <c r="E36" s="114"/>
      <c r="F36" s="114"/>
      <c r="G36" s="114"/>
    </row>
    <row r="37" spans="1:7" ht="30">
      <c r="A37" s="27" t="s">
        <v>27</v>
      </c>
      <c r="B37" s="124" t="s">
        <v>28</v>
      </c>
      <c r="C37" s="124"/>
      <c r="D37" s="124"/>
      <c r="E37" s="124"/>
      <c r="F37" s="28" t="s">
        <v>33</v>
      </c>
      <c r="G37" s="29" t="s">
        <v>19</v>
      </c>
    </row>
    <row r="38" spans="1:7" ht="15">
      <c r="A38" s="27" t="s">
        <v>20</v>
      </c>
      <c r="B38" s="115" t="s">
        <v>107</v>
      </c>
      <c r="C38" s="115"/>
      <c r="D38" s="115"/>
      <c r="E38" s="115"/>
      <c r="F38" s="30">
        <f>1/12</f>
        <v>0.08333333333333333</v>
      </c>
      <c r="G38" s="52">
        <f>F38*G26</f>
        <v>0</v>
      </c>
    </row>
    <row r="39" spans="1:7" ht="15">
      <c r="A39" s="27" t="s">
        <v>21</v>
      </c>
      <c r="B39" s="115" t="s">
        <v>108</v>
      </c>
      <c r="C39" s="115"/>
      <c r="D39" s="115"/>
      <c r="E39" s="115"/>
      <c r="F39" s="30">
        <f>1/12</f>
        <v>0.08333333333333333</v>
      </c>
      <c r="G39" s="52">
        <f>F39*G33</f>
        <v>0</v>
      </c>
    </row>
    <row r="40" spans="1:7" ht="15">
      <c r="A40" s="27" t="s">
        <v>22</v>
      </c>
      <c r="B40" s="115" t="s">
        <v>109</v>
      </c>
      <c r="C40" s="115"/>
      <c r="D40" s="115"/>
      <c r="E40" s="115"/>
      <c r="F40" s="30">
        <f>1/(3*12)</f>
        <v>0.027777777777777776</v>
      </c>
      <c r="G40" s="52">
        <f>F40*G33</f>
        <v>0</v>
      </c>
    </row>
    <row r="41" spans="1:7" ht="15">
      <c r="A41" s="112" t="s">
        <v>26</v>
      </c>
      <c r="B41" s="112"/>
      <c r="C41" s="112"/>
      <c r="D41" s="112"/>
      <c r="E41" s="112"/>
      <c r="F41" s="112"/>
      <c r="G41" s="31">
        <f>ROUND((SUM(G38:G40)),2)</f>
        <v>0</v>
      </c>
    </row>
    <row r="42" spans="1:7" ht="15">
      <c r="A42" s="122" t="s">
        <v>30</v>
      </c>
      <c r="B42" s="122"/>
      <c r="C42" s="122"/>
      <c r="D42" s="122"/>
      <c r="E42" s="122"/>
      <c r="F42" s="122"/>
      <c r="G42" s="122"/>
    </row>
    <row r="43" spans="1:7" ht="30">
      <c r="A43" s="27" t="s">
        <v>31</v>
      </c>
      <c r="B43" s="124" t="s">
        <v>32</v>
      </c>
      <c r="C43" s="124"/>
      <c r="D43" s="124"/>
      <c r="E43" s="124"/>
      <c r="F43" s="28" t="s">
        <v>33</v>
      </c>
      <c r="G43" s="28" t="s">
        <v>19</v>
      </c>
    </row>
    <row r="44" spans="1:7" ht="15">
      <c r="A44" s="27" t="s">
        <v>20</v>
      </c>
      <c r="B44" s="115" t="s">
        <v>110</v>
      </c>
      <c r="C44" s="115"/>
      <c r="D44" s="115"/>
      <c r="E44" s="115"/>
      <c r="F44" s="30">
        <v>0.2</v>
      </c>
      <c r="G44" s="26">
        <f>ROUND(((G33+G41)*(20/100)),2)</f>
        <v>0</v>
      </c>
    </row>
    <row r="45" spans="1:7" ht="15">
      <c r="A45" s="27" t="s">
        <v>21</v>
      </c>
      <c r="B45" s="115" t="s">
        <v>111</v>
      </c>
      <c r="C45" s="115"/>
      <c r="D45" s="115"/>
      <c r="E45" s="115"/>
      <c r="F45" s="30">
        <v>0.025</v>
      </c>
      <c r="G45" s="26">
        <f>ROUND(((G33+G41)*(2.5/100)),2)</f>
        <v>0</v>
      </c>
    </row>
    <row r="46" spans="1:7" ht="15">
      <c r="A46" s="27" t="s">
        <v>22</v>
      </c>
      <c r="B46" s="115" t="s">
        <v>112</v>
      </c>
      <c r="C46" s="115"/>
      <c r="D46" s="115"/>
      <c r="E46" s="115"/>
      <c r="F46" s="30">
        <v>0.03</v>
      </c>
      <c r="G46" s="26">
        <f>ROUND(((G33+G41)*(3/100)),2)</f>
        <v>0</v>
      </c>
    </row>
    <row r="47" spans="1:7" ht="15">
      <c r="A47" s="27" t="s">
        <v>23</v>
      </c>
      <c r="B47" s="115" t="s">
        <v>34</v>
      </c>
      <c r="C47" s="115"/>
      <c r="D47" s="115"/>
      <c r="E47" s="115"/>
      <c r="F47" s="30">
        <v>0.015</v>
      </c>
      <c r="G47" s="47">
        <f>ROUND(((G33+G41)*(1.5/100)),2)</f>
        <v>0</v>
      </c>
    </row>
    <row r="48" spans="1:7" ht="15">
      <c r="A48" s="27" t="s">
        <v>24</v>
      </c>
      <c r="B48" s="115" t="s">
        <v>113</v>
      </c>
      <c r="C48" s="115"/>
      <c r="D48" s="115"/>
      <c r="E48" s="115"/>
      <c r="F48" s="30">
        <v>0.01</v>
      </c>
      <c r="G48" s="47">
        <f>ROUND(((G33+G41)*(1/100)),2)</f>
        <v>0</v>
      </c>
    </row>
    <row r="49" spans="1:7" ht="15">
      <c r="A49" s="27" t="s">
        <v>25</v>
      </c>
      <c r="B49" s="115" t="s">
        <v>35</v>
      </c>
      <c r="C49" s="115"/>
      <c r="D49" s="115"/>
      <c r="E49" s="115"/>
      <c r="F49" s="30">
        <v>0.006</v>
      </c>
      <c r="G49" s="47">
        <f>ROUND(((G33+G41)*(0.6/100)),2)</f>
        <v>0</v>
      </c>
    </row>
    <row r="50" spans="1:7" ht="15">
      <c r="A50" s="27" t="s">
        <v>36</v>
      </c>
      <c r="B50" s="115" t="s">
        <v>37</v>
      </c>
      <c r="C50" s="115"/>
      <c r="D50" s="115"/>
      <c r="E50" s="115"/>
      <c r="F50" s="30">
        <v>0.002</v>
      </c>
      <c r="G50" s="47">
        <f>ROUND(((G33+G41)*(0.2/100)),2)</f>
        <v>0</v>
      </c>
    </row>
    <row r="51" spans="1:7" ht="15">
      <c r="A51" s="27" t="s">
        <v>38</v>
      </c>
      <c r="B51" s="115" t="s">
        <v>39</v>
      </c>
      <c r="C51" s="115"/>
      <c r="D51" s="115"/>
      <c r="E51" s="115"/>
      <c r="F51" s="30">
        <v>0.08</v>
      </c>
      <c r="G51" s="26">
        <f>ROUND(((G33+G41)*(8/100)),2)</f>
        <v>0</v>
      </c>
    </row>
    <row r="52" spans="1:7" ht="15">
      <c r="A52" s="112" t="s">
        <v>26</v>
      </c>
      <c r="B52" s="112"/>
      <c r="C52" s="112"/>
      <c r="D52" s="112"/>
      <c r="E52" s="112"/>
      <c r="F52" s="32">
        <v>0.368</v>
      </c>
      <c r="G52" s="31">
        <f>ROUND((SUM(G44:G51)),2)</f>
        <v>0</v>
      </c>
    </row>
    <row r="53" spans="1:7" ht="15">
      <c r="A53" s="122" t="s">
        <v>41</v>
      </c>
      <c r="B53" s="122"/>
      <c r="C53" s="122"/>
      <c r="D53" s="122"/>
      <c r="E53" s="122"/>
      <c r="F53" s="122"/>
      <c r="G53" s="122"/>
    </row>
    <row r="54" spans="1:7" ht="15">
      <c r="A54" s="27" t="s">
        <v>42</v>
      </c>
      <c r="B54" s="124" t="s">
        <v>43</v>
      </c>
      <c r="C54" s="124"/>
      <c r="D54" s="124"/>
      <c r="E54" s="124"/>
      <c r="F54" s="124"/>
      <c r="G54" s="28" t="s">
        <v>19</v>
      </c>
    </row>
    <row r="55" spans="1:7" ht="15">
      <c r="A55" s="27" t="s">
        <v>20</v>
      </c>
      <c r="B55" s="115" t="s">
        <v>114</v>
      </c>
      <c r="C55" s="115"/>
      <c r="D55" s="115"/>
      <c r="E55" s="115"/>
      <c r="F55" s="115"/>
      <c r="G55" s="53"/>
    </row>
    <row r="56" spans="1:7" ht="15">
      <c r="A56" s="27" t="s">
        <v>21</v>
      </c>
      <c r="B56" s="115" t="s">
        <v>115</v>
      </c>
      <c r="C56" s="115"/>
      <c r="D56" s="115"/>
      <c r="E56" s="115"/>
      <c r="F56" s="115"/>
      <c r="G56" s="53"/>
    </row>
    <row r="57" spans="1:7" ht="15">
      <c r="A57" s="27" t="s">
        <v>22</v>
      </c>
      <c r="B57" s="115" t="s">
        <v>116</v>
      </c>
      <c r="C57" s="115"/>
      <c r="D57" s="115"/>
      <c r="E57" s="115"/>
      <c r="F57" s="115"/>
      <c r="G57" s="53"/>
    </row>
    <row r="58" spans="1:7" ht="15">
      <c r="A58" s="27" t="s">
        <v>23</v>
      </c>
      <c r="B58" s="115" t="s">
        <v>117</v>
      </c>
      <c r="C58" s="115"/>
      <c r="D58" s="115"/>
      <c r="E58" s="115"/>
      <c r="F58" s="115"/>
      <c r="G58" s="53"/>
    </row>
    <row r="59" spans="1:7" ht="15">
      <c r="A59" s="27" t="s">
        <v>24</v>
      </c>
      <c r="B59" s="115" t="s">
        <v>44</v>
      </c>
      <c r="C59" s="115"/>
      <c r="D59" s="115"/>
      <c r="E59" s="115"/>
      <c r="F59" s="115"/>
      <c r="G59" s="53"/>
    </row>
    <row r="60" spans="1:7" ht="15">
      <c r="A60" s="112" t="s">
        <v>40</v>
      </c>
      <c r="B60" s="112"/>
      <c r="C60" s="112"/>
      <c r="D60" s="112"/>
      <c r="E60" s="112"/>
      <c r="F60" s="112"/>
      <c r="G60" s="31">
        <f>ROUND((SUM(G55:G59)),2)</f>
        <v>0</v>
      </c>
    </row>
    <row r="61" spans="1:7" ht="15.75">
      <c r="A61" s="123" t="s">
        <v>118</v>
      </c>
      <c r="B61" s="123"/>
      <c r="C61" s="123"/>
      <c r="D61" s="123"/>
      <c r="E61" s="123"/>
      <c r="F61" s="123"/>
      <c r="G61" s="123"/>
    </row>
    <row r="62" spans="1:7" ht="15">
      <c r="A62" s="27">
        <v>2</v>
      </c>
      <c r="B62" s="124" t="s">
        <v>45</v>
      </c>
      <c r="C62" s="124"/>
      <c r="D62" s="124"/>
      <c r="E62" s="124"/>
      <c r="F62" s="124"/>
      <c r="G62" s="28" t="s">
        <v>19</v>
      </c>
    </row>
    <row r="63" spans="1:7" ht="15">
      <c r="A63" s="27" t="s">
        <v>27</v>
      </c>
      <c r="B63" s="125" t="s">
        <v>28</v>
      </c>
      <c r="C63" s="125"/>
      <c r="D63" s="125"/>
      <c r="E63" s="125"/>
      <c r="F63" s="125"/>
      <c r="G63" s="52">
        <f>G41</f>
        <v>0</v>
      </c>
    </row>
    <row r="64" spans="1:7" ht="15">
      <c r="A64" s="27" t="s">
        <v>31</v>
      </c>
      <c r="B64" s="125" t="s">
        <v>32</v>
      </c>
      <c r="C64" s="125"/>
      <c r="D64" s="125"/>
      <c r="E64" s="125"/>
      <c r="F64" s="125"/>
      <c r="G64" s="52">
        <f>G52</f>
        <v>0</v>
      </c>
    </row>
    <row r="65" spans="1:7" ht="15">
      <c r="A65" s="27" t="s">
        <v>42</v>
      </c>
      <c r="B65" s="125" t="s">
        <v>43</v>
      </c>
      <c r="C65" s="125"/>
      <c r="D65" s="125"/>
      <c r="E65" s="125"/>
      <c r="F65" s="125"/>
      <c r="G65" s="52">
        <f>G60</f>
        <v>0</v>
      </c>
    </row>
    <row r="66" spans="1:7" ht="15.75">
      <c r="A66" s="113" t="s">
        <v>119</v>
      </c>
      <c r="B66" s="113"/>
      <c r="C66" s="113"/>
      <c r="D66" s="113"/>
      <c r="E66" s="113"/>
      <c r="F66" s="113"/>
      <c r="G66" s="54">
        <f>ROUND((SUM(G63:G65)),2)</f>
        <v>0</v>
      </c>
    </row>
    <row r="67" spans="1:7" ht="15">
      <c r="A67" s="119"/>
      <c r="B67" s="119"/>
      <c r="C67" s="119"/>
      <c r="D67" s="119"/>
      <c r="E67" s="119"/>
      <c r="F67" s="119"/>
      <c r="G67" s="119"/>
    </row>
    <row r="68" spans="1:7" ht="15.75">
      <c r="A68" s="101" t="s">
        <v>120</v>
      </c>
      <c r="B68" s="101"/>
      <c r="C68" s="101"/>
      <c r="D68" s="101"/>
      <c r="E68" s="101"/>
      <c r="F68" s="101"/>
      <c r="G68" s="101"/>
    </row>
    <row r="69" spans="1:7" ht="15">
      <c r="A69" s="122" t="s">
        <v>121</v>
      </c>
      <c r="B69" s="122"/>
      <c r="C69" s="122"/>
      <c r="D69" s="122"/>
      <c r="E69" s="122"/>
      <c r="F69" s="122"/>
      <c r="G69" s="122"/>
    </row>
    <row r="70" spans="1:7" ht="30">
      <c r="A70" s="23" t="s">
        <v>122</v>
      </c>
      <c r="B70" s="121" t="s">
        <v>46</v>
      </c>
      <c r="C70" s="121"/>
      <c r="D70" s="121"/>
      <c r="E70" s="23" t="s">
        <v>123</v>
      </c>
      <c r="F70" s="23" t="s">
        <v>124</v>
      </c>
      <c r="G70" s="23" t="s">
        <v>19</v>
      </c>
    </row>
    <row r="71" spans="1:7" ht="15">
      <c r="A71" s="27" t="s">
        <v>20</v>
      </c>
      <c r="B71" s="115" t="s">
        <v>125</v>
      </c>
      <c r="C71" s="115"/>
      <c r="D71" s="115"/>
      <c r="E71" s="33"/>
      <c r="F71" s="30">
        <v>0.3521</v>
      </c>
      <c r="G71" s="34">
        <f>(G33+G63+G65+G51)/12*F71</f>
        <v>0</v>
      </c>
    </row>
    <row r="72" spans="1:7" ht="15">
      <c r="A72" s="27" t="s">
        <v>21</v>
      </c>
      <c r="B72" s="115" t="s">
        <v>126</v>
      </c>
      <c r="C72" s="115"/>
      <c r="D72" s="115"/>
      <c r="E72" s="30">
        <v>0.4</v>
      </c>
      <c r="F72" s="30">
        <v>0.3521</v>
      </c>
      <c r="G72" s="34">
        <f>G51*E72*F72</f>
        <v>0</v>
      </c>
    </row>
    <row r="73" spans="1:7" ht="15">
      <c r="A73" s="27" t="s">
        <v>22</v>
      </c>
      <c r="B73" s="115" t="s">
        <v>127</v>
      </c>
      <c r="C73" s="115"/>
      <c r="D73" s="115"/>
      <c r="E73" s="30"/>
      <c r="F73" s="30">
        <v>0.3521</v>
      </c>
      <c r="G73" s="34">
        <f>(G33+G66)/12*F73</f>
        <v>0</v>
      </c>
    </row>
    <row r="74" spans="1:7" ht="15">
      <c r="A74" s="27" t="s">
        <v>23</v>
      </c>
      <c r="B74" s="115" t="s">
        <v>128</v>
      </c>
      <c r="C74" s="115"/>
      <c r="D74" s="115"/>
      <c r="E74" s="30">
        <v>0.4</v>
      </c>
      <c r="F74" s="30">
        <v>0.3521</v>
      </c>
      <c r="G74" s="34">
        <f>G51*E74*F74</f>
        <v>0</v>
      </c>
    </row>
    <row r="75" spans="1:7" ht="15">
      <c r="A75" s="112" t="s">
        <v>40</v>
      </c>
      <c r="B75" s="112"/>
      <c r="C75" s="112"/>
      <c r="D75" s="112"/>
      <c r="E75" s="112"/>
      <c r="F75" s="112"/>
      <c r="G75" s="35">
        <f>SUM(G71:G74)</f>
        <v>0</v>
      </c>
    </row>
    <row r="76" spans="1:7" ht="15">
      <c r="A76" s="122" t="s">
        <v>129</v>
      </c>
      <c r="B76" s="122"/>
      <c r="C76" s="122"/>
      <c r="D76" s="122"/>
      <c r="E76" s="122"/>
      <c r="F76" s="122"/>
      <c r="G76" s="122"/>
    </row>
    <row r="77" spans="1:7" ht="30">
      <c r="A77" s="23" t="s">
        <v>122</v>
      </c>
      <c r="B77" s="121" t="s">
        <v>130</v>
      </c>
      <c r="C77" s="121"/>
      <c r="D77" s="121"/>
      <c r="E77" s="121"/>
      <c r="F77" s="23" t="s">
        <v>124</v>
      </c>
      <c r="G77" s="23" t="s">
        <v>19</v>
      </c>
    </row>
    <row r="78" spans="1:7" ht="15">
      <c r="A78" s="27" t="s">
        <v>20</v>
      </c>
      <c r="B78" s="115" t="s">
        <v>107</v>
      </c>
      <c r="C78" s="115"/>
      <c r="D78" s="115"/>
      <c r="E78" s="115"/>
      <c r="F78" s="30">
        <v>0.0207</v>
      </c>
      <c r="G78" s="36">
        <f>-G38*F78</f>
        <v>0</v>
      </c>
    </row>
    <row r="79" spans="1:7" ht="15">
      <c r="A79" s="27" t="s">
        <v>21</v>
      </c>
      <c r="B79" s="115" t="s">
        <v>108</v>
      </c>
      <c r="C79" s="115"/>
      <c r="D79" s="115"/>
      <c r="E79" s="115"/>
      <c r="F79" s="30">
        <v>0.0207</v>
      </c>
      <c r="G79" s="36">
        <f>-G39*F79</f>
        <v>0</v>
      </c>
    </row>
    <row r="80" spans="1:7" ht="15">
      <c r="A80" s="27" t="s">
        <v>22</v>
      </c>
      <c r="B80" s="115" t="s">
        <v>109</v>
      </c>
      <c r="C80" s="115"/>
      <c r="D80" s="115"/>
      <c r="E80" s="115"/>
      <c r="F80" s="30">
        <v>0.0207</v>
      </c>
      <c r="G80" s="36">
        <f>-G40*F80</f>
        <v>0</v>
      </c>
    </row>
    <row r="81" spans="1:7" ht="15">
      <c r="A81" s="112" t="s">
        <v>40</v>
      </c>
      <c r="B81" s="112"/>
      <c r="C81" s="112"/>
      <c r="D81" s="112"/>
      <c r="E81" s="112"/>
      <c r="F81" s="112"/>
      <c r="G81" s="37">
        <f>SUM(G78:G80)</f>
        <v>0</v>
      </c>
    </row>
    <row r="82" spans="1:7" ht="15.75">
      <c r="A82" s="113" t="s">
        <v>131</v>
      </c>
      <c r="B82" s="113"/>
      <c r="C82" s="113"/>
      <c r="D82" s="113"/>
      <c r="E82" s="113"/>
      <c r="F82" s="113"/>
      <c r="G82" s="54">
        <f>G75+G81</f>
        <v>0</v>
      </c>
    </row>
    <row r="83" spans="1:7" ht="15">
      <c r="A83" s="119"/>
      <c r="B83" s="119"/>
      <c r="C83" s="119"/>
      <c r="D83" s="119"/>
      <c r="E83" s="119"/>
      <c r="F83" s="119"/>
      <c r="G83" s="119"/>
    </row>
    <row r="84" spans="1:7" ht="15.75">
      <c r="A84" s="101" t="s">
        <v>132</v>
      </c>
      <c r="B84" s="101"/>
      <c r="C84" s="101"/>
      <c r="D84" s="101"/>
      <c r="E84" s="101"/>
      <c r="F84" s="101"/>
      <c r="G84" s="101"/>
    </row>
    <row r="85" spans="1:7" ht="15">
      <c r="A85" s="122" t="s">
        <v>47</v>
      </c>
      <c r="B85" s="122"/>
      <c r="C85" s="122"/>
      <c r="D85" s="122"/>
      <c r="E85" s="122"/>
      <c r="F85" s="122"/>
      <c r="G85" s="122"/>
    </row>
    <row r="86" spans="1:7" ht="30">
      <c r="A86" s="23" t="s">
        <v>48</v>
      </c>
      <c r="B86" s="23" t="s">
        <v>49</v>
      </c>
      <c r="C86" s="23" t="s">
        <v>124</v>
      </c>
      <c r="D86" s="23" t="s">
        <v>133</v>
      </c>
      <c r="E86" s="121" t="s">
        <v>134</v>
      </c>
      <c r="F86" s="121"/>
      <c r="G86" s="28" t="s">
        <v>19</v>
      </c>
    </row>
    <row r="87" spans="1:7" ht="15">
      <c r="A87" s="27" t="s">
        <v>20</v>
      </c>
      <c r="B87" s="38" t="s">
        <v>108</v>
      </c>
      <c r="C87" s="30">
        <v>1</v>
      </c>
      <c r="D87" s="33">
        <v>30</v>
      </c>
      <c r="E87" s="120">
        <v>0.6986</v>
      </c>
      <c r="F87" s="120"/>
      <c r="G87" s="39" t="s">
        <v>135</v>
      </c>
    </row>
    <row r="88" spans="1:7" ht="15">
      <c r="A88" s="27" t="s">
        <v>21</v>
      </c>
      <c r="B88" s="38" t="s">
        <v>136</v>
      </c>
      <c r="C88" s="30">
        <v>1</v>
      </c>
      <c r="D88" s="33">
        <v>1</v>
      </c>
      <c r="E88" s="120">
        <v>1</v>
      </c>
      <c r="F88" s="120"/>
      <c r="G88" s="39">
        <f aca="true" t="shared" si="0" ref="G88:G98">($G$33+$G$66+$G$82)/30*C88*D88*E88/12</f>
        <v>0</v>
      </c>
    </row>
    <row r="89" spans="1:7" ht="15">
      <c r="A89" s="27" t="s">
        <v>22</v>
      </c>
      <c r="B89" s="38" t="s">
        <v>137</v>
      </c>
      <c r="C89" s="30">
        <v>0.0922</v>
      </c>
      <c r="D89" s="33">
        <v>15</v>
      </c>
      <c r="E89" s="120">
        <v>0.6986</v>
      </c>
      <c r="F89" s="120"/>
      <c r="G89" s="39">
        <f t="shared" si="0"/>
        <v>0</v>
      </c>
    </row>
    <row r="90" spans="1:7" ht="30">
      <c r="A90" s="27" t="s">
        <v>23</v>
      </c>
      <c r="B90" s="38" t="s">
        <v>138</v>
      </c>
      <c r="C90" s="30">
        <v>1</v>
      </c>
      <c r="D90" s="33">
        <v>5</v>
      </c>
      <c r="E90" s="120">
        <v>0.6986</v>
      </c>
      <c r="F90" s="120"/>
      <c r="G90" s="39">
        <f t="shared" si="0"/>
        <v>0</v>
      </c>
    </row>
    <row r="91" spans="1:7" ht="15">
      <c r="A91" s="27" t="s">
        <v>24</v>
      </c>
      <c r="B91" s="38" t="s">
        <v>139</v>
      </c>
      <c r="C91" s="30">
        <v>0.1344</v>
      </c>
      <c r="D91" s="33">
        <v>2</v>
      </c>
      <c r="E91" s="120">
        <v>1</v>
      </c>
      <c r="F91" s="120"/>
      <c r="G91" s="39">
        <f t="shared" si="0"/>
        <v>0</v>
      </c>
    </row>
    <row r="92" spans="1:7" ht="15">
      <c r="A92" s="27" t="s">
        <v>25</v>
      </c>
      <c r="B92" s="38" t="s">
        <v>140</v>
      </c>
      <c r="C92" s="30">
        <v>0.0305</v>
      </c>
      <c r="D92" s="33">
        <v>2</v>
      </c>
      <c r="E92" s="120">
        <v>0.6986</v>
      </c>
      <c r="F92" s="120"/>
      <c r="G92" s="39">
        <f t="shared" si="0"/>
        <v>0</v>
      </c>
    </row>
    <row r="93" spans="1:7" ht="15">
      <c r="A93" s="27" t="s">
        <v>36</v>
      </c>
      <c r="B93" s="38" t="s">
        <v>141</v>
      </c>
      <c r="C93" s="30">
        <v>0.0118</v>
      </c>
      <c r="D93" s="33">
        <v>3</v>
      </c>
      <c r="E93" s="120">
        <v>1</v>
      </c>
      <c r="F93" s="120"/>
      <c r="G93" s="39">
        <f t="shared" si="0"/>
        <v>0</v>
      </c>
    </row>
    <row r="94" spans="1:7" ht="15">
      <c r="A94" s="27" t="s">
        <v>38</v>
      </c>
      <c r="B94" s="38" t="s">
        <v>142</v>
      </c>
      <c r="C94" s="30">
        <v>0.02</v>
      </c>
      <c r="D94" s="33">
        <v>1</v>
      </c>
      <c r="E94" s="120">
        <v>1</v>
      </c>
      <c r="F94" s="120"/>
      <c r="G94" s="39">
        <f t="shared" si="0"/>
        <v>0</v>
      </c>
    </row>
    <row r="95" spans="1:7" ht="15">
      <c r="A95" s="27" t="s">
        <v>143</v>
      </c>
      <c r="B95" s="38" t="s">
        <v>144</v>
      </c>
      <c r="C95" s="30">
        <v>0.004</v>
      </c>
      <c r="D95" s="33">
        <v>1</v>
      </c>
      <c r="E95" s="120">
        <v>1</v>
      </c>
      <c r="F95" s="120"/>
      <c r="G95" s="39">
        <f t="shared" si="0"/>
        <v>0</v>
      </c>
    </row>
    <row r="96" spans="1:7" ht="15">
      <c r="A96" s="27" t="s">
        <v>145</v>
      </c>
      <c r="B96" s="38" t="s">
        <v>146</v>
      </c>
      <c r="C96" s="30">
        <v>0.0143</v>
      </c>
      <c r="D96" s="33">
        <v>20</v>
      </c>
      <c r="E96" s="120">
        <v>0.6986</v>
      </c>
      <c r="F96" s="120"/>
      <c r="G96" s="39">
        <f t="shared" si="0"/>
        <v>0</v>
      </c>
    </row>
    <row r="97" spans="1:7" ht="15">
      <c r="A97" s="27" t="s">
        <v>147</v>
      </c>
      <c r="B97" s="38" t="s">
        <v>148</v>
      </c>
      <c r="C97" s="30">
        <v>0.0197</v>
      </c>
      <c r="D97" s="33">
        <v>180</v>
      </c>
      <c r="E97" s="120">
        <v>0.6986</v>
      </c>
      <c r="F97" s="120"/>
      <c r="G97" s="39">
        <f t="shared" si="0"/>
        <v>0</v>
      </c>
    </row>
    <row r="98" spans="1:7" ht="15">
      <c r="A98" s="27" t="s">
        <v>149</v>
      </c>
      <c r="B98" s="38" t="s">
        <v>150</v>
      </c>
      <c r="C98" s="30">
        <v>0.0016</v>
      </c>
      <c r="D98" s="33">
        <v>6</v>
      </c>
      <c r="E98" s="120">
        <v>1</v>
      </c>
      <c r="F98" s="120"/>
      <c r="G98" s="39">
        <f t="shared" si="0"/>
        <v>0</v>
      </c>
    </row>
    <row r="99" spans="1:7" ht="15.75">
      <c r="A99" s="113" t="s">
        <v>151</v>
      </c>
      <c r="B99" s="113"/>
      <c r="C99" s="113"/>
      <c r="D99" s="113"/>
      <c r="E99" s="113"/>
      <c r="F99" s="113"/>
      <c r="G99" s="55">
        <f>ROUND((SUM(G87:G98)),2)</f>
        <v>0</v>
      </c>
    </row>
    <row r="100" spans="1:7" ht="15">
      <c r="A100" s="46"/>
      <c r="B100" s="46"/>
      <c r="C100" s="46"/>
      <c r="D100" s="46"/>
      <c r="E100" s="46"/>
      <c r="F100" s="46"/>
      <c r="G100" s="46"/>
    </row>
    <row r="101" spans="1:7" ht="15.75">
      <c r="A101" s="101" t="s">
        <v>152</v>
      </c>
      <c r="B101" s="101"/>
      <c r="C101" s="101"/>
      <c r="D101" s="101"/>
      <c r="E101" s="101"/>
      <c r="F101" s="101"/>
      <c r="G101" s="101"/>
    </row>
    <row r="102" spans="1:7" ht="15">
      <c r="A102" s="23" t="s">
        <v>153</v>
      </c>
      <c r="B102" s="121" t="s">
        <v>50</v>
      </c>
      <c r="C102" s="121"/>
      <c r="D102" s="121"/>
      <c r="E102" s="121"/>
      <c r="F102" s="121"/>
      <c r="G102" s="24" t="s">
        <v>19</v>
      </c>
    </row>
    <row r="103" spans="1:7" ht="15">
      <c r="A103" s="56" t="s">
        <v>20</v>
      </c>
      <c r="B103" s="115" t="s">
        <v>154</v>
      </c>
      <c r="C103" s="115"/>
      <c r="D103" s="115"/>
      <c r="E103" s="115"/>
      <c r="F103" s="115"/>
      <c r="G103" s="52">
        <f>'[1]EQUIP.POLIVALENTE'!E94</f>
        <v>0</v>
      </c>
    </row>
    <row r="104" spans="1:7" ht="15">
      <c r="A104" s="56" t="s">
        <v>21</v>
      </c>
      <c r="B104" s="115" t="s">
        <v>155</v>
      </c>
      <c r="C104" s="115"/>
      <c r="D104" s="115"/>
      <c r="E104" s="115"/>
      <c r="F104" s="115"/>
      <c r="G104" s="52">
        <f>'[1]EQUIP.POLIVALENTE'!E110</f>
        <v>0</v>
      </c>
    </row>
    <row r="105" spans="1:7" ht="15">
      <c r="A105" s="56" t="s">
        <v>22</v>
      </c>
      <c r="B105" s="115" t="s">
        <v>250</v>
      </c>
      <c r="C105" s="115"/>
      <c r="D105" s="115"/>
      <c r="E105" s="115"/>
      <c r="F105" s="115"/>
      <c r="G105" s="52">
        <f>'[1]EQUIP.POLIVALENTE'!E64+'[1]EQUIP.POLIVALENTE'!E82</f>
        <v>0</v>
      </c>
    </row>
    <row r="106" spans="1:7" ht="15.75">
      <c r="A106" s="113" t="s">
        <v>156</v>
      </c>
      <c r="B106" s="113"/>
      <c r="C106" s="113"/>
      <c r="D106" s="113"/>
      <c r="E106" s="113"/>
      <c r="F106" s="113"/>
      <c r="G106" s="55">
        <f>SUM(G102:G105)</f>
        <v>0</v>
      </c>
    </row>
    <row r="107" spans="1:7" ht="15">
      <c r="A107" s="119"/>
      <c r="B107" s="119"/>
      <c r="C107" s="119"/>
      <c r="D107" s="119"/>
      <c r="E107" s="119"/>
      <c r="F107" s="119"/>
      <c r="G107" s="119"/>
    </row>
    <row r="108" spans="1:7" ht="15.75">
      <c r="A108" s="101" t="s">
        <v>157</v>
      </c>
      <c r="B108" s="101"/>
      <c r="C108" s="101"/>
      <c r="D108" s="101"/>
      <c r="E108" s="101"/>
      <c r="F108" s="101"/>
      <c r="G108" s="101"/>
    </row>
    <row r="109" spans="1:7" ht="15">
      <c r="A109" s="56" t="s">
        <v>158</v>
      </c>
      <c r="B109" s="117" t="s">
        <v>51</v>
      </c>
      <c r="C109" s="117"/>
      <c r="D109" s="117"/>
      <c r="E109" s="117"/>
      <c r="F109" s="29" t="s">
        <v>29</v>
      </c>
      <c r="G109" s="29" t="s">
        <v>19</v>
      </c>
    </row>
    <row r="110" spans="1:7" ht="15">
      <c r="A110" s="57" t="s">
        <v>20</v>
      </c>
      <c r="B110" s="115" t="s">
        <v>159</v>
      </c>
      <c r="C110" s="115"/>
      <c r="D110" s="115"/>
      <c r="E110" s="115"/>
      <c r="F110" s="40">
        <v>0</v>
      </c>
      <c r="G110" s="52">
        <f>(G33+G41+G99+G106)*F110</f>
        <v>0</v>
      </c>
    </row>
    <row r="111" spans="1:7" ht="15">
      <c r="A111" s="57" t="s">
        <v>21</v>
      </c>
      <c r="B111" s="115" t="s">
        <v>160</v>
      </c>
      <c r="C111" s="115"/>
      <c r="D111" s="115"/>
      <c r="E111" s="115"/>
      <c r="F111" s="40">
        <v>0</v>
      </c>
      <c r="G111" s="52">
        <f>(G33+G41+G99+G106)*F111</f>
        <v>0</v>
      </c>
    </row>
    <row r="112" spans="1:7" ht="15">
      <c r="A112" s="57" t="s">
        <v>22</v>
      </c>
      <c r="B112" s="115" t="s">
        <v>161</v>
      </c>
      <c r="C112" s="115"/>
      <c r="D112" s="115"/>
      <c r="E112" s="115"/>
      <c r="F112" s="30"/>
      <c r="G112" s="52">
        <f>(G34+G42+G100+G107)*F112</f>
        <v>0</v>
      </c>
    </row>
    <row r="113" spans="1:7" ht="15">
      <c r="A113" s="58" t="s">
        <v>162</v>
      </c>
      <c r="B113" s="118" t="s">
        <v>163</v>
      </c>
      <c r="C113" s="118"/>
      <c r="D113" s="118"/>
      <c r="E113" s="118"/>
      <c r="F113" s="41"/>
      <c r="G113" s="52">
        <v>0</v>
      </c>
    </row>
    <row r="114" spans="1:7" ht="15">
      <c r="A114" s="58"/>
      <c r="B114" s="115" t="s">
        <v>52</v>
      </c>
      <c r="C114" s="115"/>
      <c r="D114" s="115"/>
      <c r="E114" s="115"/>
      <c r="F114" s="30">
        <v>0</v>
      </c>
      <c r="G114" s="52">
        <f>(G33+G41+G99+G106)*F114</f>
        <v>0</v>
      </c>
    </row>
    <row r="115" spans="1:7" ht="15">
      <c r="A115" s="58"/>
      <c r="B115" s="115" t="s">
        <v>53</v>
      </c>
      <c r="C115" s="115"/>
      <c r="D115" s="115"/>
      <c r="E115" s="115"/>
      <c r="F115" s="30">
        <v>0</v>
      </c>
      <c r="G115" s="52">
        <f>(G33+G41+G99+G106)*F115</f>
        <v>0</v>
      </c>
    </row>
    <row r="116" spans="1:7" ht="15">
      <c r="A116" s="58" t="s">
        <v>164</v>
      </c>
      <c r="B116" s="115" t="s">
        <v>165</v>
      </c>
      <c r="C116" s="115"/>
      <c r="D116" s="115"/>
      <c r="E116" s="115"/>
      <c r="F116" s="30"/>
      <c r="G116" s="52">
        <f>(G38+G46+G105+G111)*F116</f>
        <v>0</v>
      </c>
    </row>
    <row r="117" spans="1:7" ht="15">
      <c r="A117" s="58" t="s">
        <v>166</v>
      </c>
      <c r="B117" s="115" t="s">
        <v>167</v>
      </c>
      <c r="C117" s="115"/>
      <c r="D117" s="115"/>
      <c r="E117" s="115"/>
      <c r="F117" s="30"/>
      <c r="G117" s="52">
        <v>0</v>
      </c>
    </row>
    <row r="118" spans="1:7" ht="15">
      <c r="A118" s="58"/>
      <c r="B118" s="115" t="s">
        <v>168</v>
      </c>
      <c r="C118" s="115"/>
      <c r="D118" s="115"/>
      <c r="E118" s="115"/>
      <c r="F118" s="30">
        <v>0</v>
      </c>
      <c r="G118" s="52">
        <f>(G33+G41+G99+G106)*F118</f>
        <v>0</v>
      </c>
    </row>
    <row r="119" spans="1:7" ht="15">
      <c r="A119" s="58" t="s">
        <v>169</v>
      </c>
      <c r="B119" s="115" t="s">
        <v>170</v>
      </c>
      <c r="C119" s="115"/>
      <c r="D119" s="115"/>
      <c r="E119" s="115"/>
      <c r="F119" s="42"/>
      <c r="G119" s="52">
        <v>0</v>
      </c>
    </row>
    <row r="120" spans="1:7" ht="15">
      <c r="A120" s="116" t="s">
        <v>40</v>
      </c>
      <c r="B120" s="116"/>
      <c r="C120" s="116"/>
      <c r="D120" s="116"/>
      <c r="E120" s="116"/>
      <c r="F120" s="116"/>
      <c r="G120" s="59">
        <f>SUM(G110:G119)</f>
        <v>0</v>
      </c>
    </row>
    <row r="121" spans="1:7" ht="15">
      <c r="A121" s="49"/>
      <c r="B121" s="49"/>
      <c r="C121" s="49"/>
      <c r="D121" s="43"/>
      <c r="E121" s="43"/>
      <c r="F121" s="43"/>
      <c r="G121" s="60"/>
    </row>
    <row r="122" spans="1:7" ht="15.75">
      <c r="A122" s="101" t="s">
        <v>171</v>
      </c>
      <c r="B122" s="101"/>
      <c r="C122" s="101"/>
      <c r="D122" s="101"/>
      <c r="E122" s="101"/>
      <c r="F122" s="101"/>
      <c r="G122" s="101"/>
    </row>
    <row r="123" spans="1:7" ht="15">
      <c r="A123" s="114" t="s">
        <v>54</v>
      </c>
      <c r="B123" s="114"/>
      <c r="C123" s="114"/>
      <c r="D123" s="114"/>
      <c r="E123" s="114"/>
      <c r="F123" s="114"/>
      <c r="G123" s="44" t="s">
        <v>19</v>
      </c>
    </row>
    <row r="124" spans="1:7" ht="15">
      <c r="A124" s="56" t="s">
        <v>20</v>
      </c>
      <c r="B124" s="111" t="s">
        <v>94</v>
      </c>
      <c r="C124" s="111"/>
      <c r="D124" s="111"/>
      <c r="E124" s="111"/>
      <c r="F124" s="111"/>
      <c r="G124" s="26">
        <f>G33</f>
        <v>0</v>
      </c>
    </row>
    <row r="125" spans="1:7" ht="15">
      <c r="A125" s="56" t="s">
        <v>21</v>
      </c>
      <c r="B125" s="111" t="s">
        <v>105</v>
      </c>
      <c r="C125" s="111"/>
      <c r="D125" s="111"/>
      <c r="E125" s="111"/>
      <c r="F125" s="111"/>
      <c r="G125" s="26">
        <f>G66</f>
        <v>0</v>
      </c>
    </row>
    <row r="126" spans="1:7" ht="15">
      <c r="A126" s="56" t="s">
        <v>22</v>
      </c>
      <c r="B126" s="111" t="s">
        <v>172</v>
      </c>
      <c r="C126" s="111"/>
      <c r="D126" s="111"/>
      <c r="E126" s="111"/>
      <c r="F126" s="111"/>
      <c r="G126" s="26">
        <f>G82</f>
        <v>0</v>
      </c>
    </row>
    <row r="127" spans="1:7" ht="15">
      <c r="A127" s="56" t="s">
        <v>23</v>
      </c>
      <c r="B127" s="111" t="s">
        <v>132</v>
      </c>
      <c r="C127" s="111"/>
      <c r="D127" s="111"/>
      <c r="E127" s="111"/>
      <c r="F127" s="111"/>
      <c r="G127" s="26">
        <f>G99</f>
        <v>0</v>
      </c>
    </row>
    <row r="128" spans="1:7" ht="15">
      <c r="A128" s="56" t="s">
        <v>24</v>
      </c>
      <c r="B128" s="111" t="s">
        <v>173</v>
      </c>
      <c r="C128" s="111"/>
      <c r="D128" s="111"/>
      <c r="E128" s="111"/>
      <c r="F128" s="111"/>
      <c r="G128" s="26">
        <f>G106</f>
        <v>0</v>
      </c>
    </row>
    <row r="129" spans="1:7" ht="15">
      <c r="A129" s="56"/>
      <c r="B129" s="112" t="s">
        <v>174</v>
      </c>
      <c r="C129" s="112"/>
      <c r="D129" s="112"/>
      <c r="E129" s="112"/>
      <c r="F129" s="112"/>
      <c r="G129" s="45">
        <f>ROUND((SUM(G124:G128)),2)</f>
        <v>0</v>
      </c>
    </row>
    <row r="130" spans="1:7" ht="15">
      <c r="A130" s="56" t="s">
        <v>25</v>
      </c>
      <c r="B130" s="111" t="str">
        <f>A108</f>
        <v>MÓDULO 6 – CUSTOS INDIRETOS, TRIBUTOS E LUCRO - CITL</v>
      </c>
      <c r="C130" s="111"/>
      <c r="D130" s="111"/>
      <c r="E130" s="111"/>
      <c r="F130" s="111"/>
      <c r="G130" s="26">
        <f>G120</f>
        <v>0</v>
      </c>
    </row>
    <row r="131" spans="1:7" ht="15.75">
      <c r="A131" s="113" t="s">
        <v>175</v>
      </c>
      <c r="B131" s="113"/>
      <c r="C131" s="113"/>
      <c r="D131" s="113"/>
      <c r="E131" s="113"/>
      <c r="F131" s="113"/>
      <c r="G131" s="61">
        <f>ROUND((SUM(G129:G130)),2)</f>
        <v>0</v>
      </c>
    </row>
    <row r="132" spans="1:7" ht="12.75">
      <c r="A132" s="62"/>
      <c r="B132" s="62"/>
      <c r="C132" s="62"/>
      <c r="D132" s="62"/>
      <c r="E132" s="62"/>
      <c r="F132" s="62"/>
      <c r="G132" s="62"/>
    </row>
    <row r="133" spans="1:7" ht="12.75">
      <c r="A133" s="62"/>
      <c r="B133" s="62"/>
      <c r="C133" s="62"/>
      <c r="D133" s="62"/>
      <c r="E133" s="62"/>
      <c r="F133" s="62"/>
      <c r="G133" s="62"/>
    </row>
    <row r="134" spans="1:7" ht="12.75">
      <c r="A134" s="62"/>
      <c r="B134" s="62"/>
      <c r="C134" s="62"/>
      <c r="D134" s="62"/>
      <c r="E134" s="62"/>
      <c r="F134" s="62"/>
      <c r="G134" s="62"/>
    </row>
    <row r="135" spans="1:7" ht="12.75">
      <c r="A135" s="62"/>
      <c r="B135" s="62"/>
      <c r="C135" s="62"/>
      <c r="D135" s="62"/>
      <c r="E135" s="62"/>
      <c r="F135" s="62"/>
      <c r="G135" s="62"/>
    </row>
    <row r="136" spans="1:7" ht="12.75">
      <c r="A136" s="62"/>
      <c r="B136" s="62"/>
      <c r="C136" s="62"/>
      <c r="D136" s="62"/>
      <c r="E136" s="62"/>
      <c r="F136" s="62"/>
      <c r="G136" s="62"/>
    </row>
    <row r="137" spans="1:7" ht="12.75">
      <c r="A137" s="62"/>
      <c r="B137" s="62"/>
      <c r="C137" s="62"/>
      <c r="D137" s="62"/>
      <c r="E137" s="62"/>
      <c r="F137" s="62"/>
      <c r="G137" s="62"/>
    </row>
    <row r="138" spans="1:7" ht="12.75">
      <c r="A138" s="62"/>
      <c r="B138" s="62"/>
      <c r="C138" s="62"/>
      <c r="D138" s="62"/>
      <c r="E138" s="62"/>
      <c r="F138" s="62"/>
      <c r="G138" s="62"/>
    </row>
    <row r="139" spans="1:7" ht="12.75">
      <c r="A139" s="62"/>
      <c r="B139" s="62"/>
      <c r="C139" s="62"/>
      <c r="D139" s="62"/>
      <c r="E139" s="62"/>
      <c r="F139" s="62"/>
      <c r="G139" s="62"/>
    </row>
    <row r="140" spans="1:7" ht="12.75">
      <c r="A140" s="62"/>
      <c r="B140" s="62"/>
      <c r="C140" s="62"/>
      <c r="D140" s="62"/>
      <c r="E140" s="62"/>
      <c r="F140" s="62"/>
      <c r="G140" s="62"/>
    </row>
    <row r="141" spans="1:7" ht="12.75">
      <c r="A141" s="62"/>
      <c r="B141" s="62"/>
      <c r="C141" s="62"/>
      <c r="D141" s="62"/>
      <c r="E141" s="62"/>
      <c r="F141" s="62"/>
      <c r="G141" s="62"/>
    </row>
    <row r="142" spans="1:7" ht="12.75">
      <c r="A142" s="62"/>
      <c r="B142" s="62"/>
      <c r="C142" s="62"/>
      <c r="D142" s="62"/>
      <c r="E142" s="62"/>
      <c r="F142" s="62"/>
      <c r="G142" s="62"/>
    </row>
    <row r="143" spans="1:7" ht="12.75">
      <c r="A143" s="62"/>
      <c r="B143" s="62"/>
      <c r="C143" s="62"/>
      <c r="D143" s="62"/>
      <c r="E143" s="62"/>
      <c r="F143" s="62"/>
      <c r="G143" s="62"/>
    </row>
    <row r="144" spans="1:7" ht="12.75">
      <c r="A144" s="62"/>
      <c r="B144" s="62"/>
      <c r="C144" s="62"/>
      <c r="D144" s="62"/>
      <c r="E144" s="62"/>
      <c r="F144" s="62"/>
      <c r="G144" s="62"/>
    </row>
    <row r="145" spans="1:7" ht="12.75">
      <c r="A145" s="62"/>
      <c r="B145" s="62"/>
      <c r="C145" s="62"/>
      <c r="D145" s="62"/>
      <c r="E145" s="62"/>
      <c r="F145" s="62"/>
      <c r="G145" s="62"/>
    </row>
    <row r="146" spans="1:7" ht="12.75">
      <c r="A146" s="62"/>
      <c r="B146" s="62"/>
      <c r="C146" s="62"/>
      <c r="D146" s="62"/>
      <c r="E146" s="62"/>
      <c r="F146" s="62"/>
      <c r="G146" s="62"/>
    </row>
    <row r="147" spans="1:7" ht="12.75">
      <c r="A147" s="62"/>
      <c r="B147" s="62"/>
      <c r="C147" s="62"/>
      <c r="D147" s="62"/>
      <c r="E147" s="62"/>
      <c r="F147" s="62"/>
      <c r="G147" s="62"/>
    </row>
    <row r="148" spans="1:7" ht="12.75">
      <c r="A148" s="62"/>
      <c r="B148" s="62"/>
      <c r="C148" s="62"/>
      <c r="D148" s="62"/>
      <c r="E148" s="62"/>
      <c r="F148" s="62"/>
      <c r="G148" s="62"/>
    </row>
    <row r="149" spans="1:7" ht="12.75">
      <c r="A149" s="62"/>
      <c r="B149" s="62"/>
      <c r="C149" s="62"/>
      <c r="D149" s="62"/>
      <c r="E149" s="62"/>
      <c r="F149" s="62"/>
      <c r="G149" s="62"/>
    </row>
    <row r="150" spans="1:7" ht="12.75">
      <c r="A150" s="62"/>
      <c r="B150" s="62"/>
      <c r="C150" s="62"/>
      <c r="D150" s="62"/>
      <c r="E150" s="62"/>
      <c r="F150" s="62"/>
      <c r="G150" s="62"/>
    </row>
    <row r="151" spans="1:7" ht="12.75">
      <c r="A151" s="62"/>
      <c r="B151" s="62"/>
      <c r="C151" s="62"/>
      <c r="D151" s="62"/>
      <c r="E151" s="62"/>
      <c r="F151" s="62"/>
      <c r="G151" s="62"/>
    </row>
    <row r="152" spans="1:7" ht="12.75">
      <c r="A152" s="62"/>
      <c r="B152" s="62"/>
      <c r="C152" s="62"/>
      <c r="D152" s="62"/>
      <c r="E152" s="62"/>
      <c r="F152" s="62"/>
      <c r="G152" s="62"/>
    </row>
    <row r="153" spans="1:7" ht="12.75">
      <c r="A153" s="62"/>
      <c r="B153" s="62"/>
      <c r="C153" s="62"/>
      <c r="D153" s="62"/>
      <c r="E153" s="62"/>
      <c r="F153" s="62"/>
      <c r="G153" s="62"/>
    </row>
    <row r="154" spans="1:7" ht="12.75">
      <c r="A154" s="62"/>
      <c r="B154" s="62"/>
      <c r="C154" s="62"/>
      <c r="D154" s="62"/>
      <c r="E154" s="62"/>
      <c r="F154" s="62"/>
      <c r="G154" s="62"/>
    </row>
    <row r="155" spans="1:7" ht="12.75">
      <c r="A155" s="62"/>
      <c r="B155" s="62"/>
      <c r="C155" s="62"/>
      <c r="D155" s="62"/>
      <c r="E155" s="62"/>
      <c r="F155" s="62"/>
      <c r="G155" s="62"/>
    </row>
    <row r="156" spans="1:7" ht="12.75">
      <c r="A156" s="62"/>
      <c r="B156" s="62"/>
      <c r="C156" s="62"/>
      <c r="D156" s="62"/>
      <c r="E156" s="62"/>
      <c r="F156" s="62"/>
      <c r="G156" s="62"/>
    </row>
    <row r="157" spans="1:7" ht="12.75">
      <c r="A157" s="62"/>
      <c r="B157" s="62"/>
      <c r="C157" s="62"/>
      <c r="D157" s="62"/>
      <c r="E157" s="62"/>
      <c r="F157" s="62"/>
      <c r="G157" s="62"/>
    </row>
    <row r="158" spans="1:7" ht="12.75">
      <c r="A158" s="62"/>
      <c r="B158" s="62"/>
      <c r="C158" s="62"/>
      <c r="D158" s="62"/>
      <c r="E158" s="62"/>
      <c r="F158" s="62"/>
      <c r="G158" s="62"/>
    </row>
    <row r="159" spans="1:7" ht="12.75">
      <c r="A159" s="62"/>
      <c r="B159" s="62"/>
      <c r="C159" s="62"/>
      <c r="D159" s="62"/>
      <c r="E159" s="62"/>
      <c r="F159" s="62"/>
      <c r="G159" s="62"/>
    </row>
    <row r="160" spans="1:7" ht="12.75">
      <c r="A160" s="62"/>
      <c r="B160" s="62"/>
      <c r="C160" s="62"/>
      <c r="D160" s="62"/>
      <c r="E160" s="62"/>
      <c r="F160" s="62"/>
      <c r="G160" s="62"/>
    </row>
    <row r="161" spans="1:7" ht="12.75">
      <c r="A161" s="62"/>
      <c r="B161" s="62"/>
      <c r="C161" s="62"/>
      <c r="D161" s="62"/>
      <c r="E161" s="62"/>
      <c r="F161" s="62"/>
      <c r="G161" s="62"/>
    </row>
    <row r="162" spans="1:7" ht="12.75">
      <c r="A162" s="62"/>
      <c r="B162" s="62"/>
      <c r="C162" s="62"/>
      <c r="D162" s="62"/>
      <c r="E162" s="62"/>
      <c r="F162" s="62"/>
      <c r="G162" s="62"/>
    </row>
    <row r="163" spans="1:7" ht="12.75">
      <c r="A163" s="62"/>
      <c r="B163" s="62"/>
      <c r="C163" s="62"/>
      <c r="D163" s="62"/>
      <c r="E163" s="62"/>
      <c r="F163" s="62"/>
      <c r="G163" s="62"/>
    </row>
    <row r="164" spans="1:7" ht="12.75">
      <c r="A164" s="62"/>
      <c r="B164" s="62"/>
      <c r="C164" s="62"/>
      <c r="D164" s="62"/>
      <c r="E164" s="62"/>
      <c r="F164" s="62"/>
      <c r="G164" s="62"/>
    </row>
    <row r="165" spans="1:7" ht="12.75">
      <c r="A165" s="62"/>
      <c r="B165" s="62"/>
      <c r="C165" s="62"/>
      <c r="D165" s="62"/>
      <c r="E165" s="62"/>
      <c r="F165" s="62"/>
      <c r="G165" s="62"/>
    </row>
    <row r="166" spans="1:7" ht="12.75">
      <c r="A166" s="62"/>
      <c r="B166" s="62"/>
      <c r="C166" s="62"/>
      <c r="D166" s="62"/>
      <c r="E166" s="62"/>
      <c r="F166" s="62"/>
      <c r="G166" s="62"/>
    </row>
    <row r="167" spans="1:7" ht="12.75">
      <c r="A167" s="62"/>
      <c r="B167" s="62"/>
      <c r="C167" s="62"/>
      <c r="D167" s="62"/>
      <c r="E167" s="62"/>
      <c r="F167" s="62"/>
      <c r="G167" s="62"/>
    </row>
    <row r="168" spans="1:7" ht="12.75">
      <c r="A168" s="62"/>
      <c r="B168" s="62"/>
      <c r="C168" s="62"/>
      <c r="D168" s="62"/>
      <c r="E168" s="62"/>
      <c r="F168" s="62"/>
      <c r="G168" s="62"/>
    </row>
    <row r="169" spans="1:7" ht="12.75">
      <c r="A169" s="62"/>
      <c r="B169" s="62"/>
      <c r="C169" s="62"/>
      <c r="D169" s="62"/>
      <c r="E169" s="62"/>
      <c r="F169" s="62"/>
      <c r="G169" s="62"/>
    </row>
    <row r="170" spans="1:7" ht="12.75">
      <c r="A170" s="62"/>
      <c r="B170" s="62"/>
      <c r="C170" s="62"/>
      <c r="D170" s="62"/>
      <c r="E170" s="62"/>
      <c r="F170" s="62"/>
      <c r="G170" s="62"/>
    </row>
    <row r="171" spans="1:7" ht="12.75">
      <c r="A171" s="62"/>
      <c r="B171" s="62"/>
      <c r="C171" s="62"/>
      <c r="D171" s="62"/>
      <c r="E171" s="62"/>
      <c r="F171" s="62"/>
      <c r="G171" s="62"/>
    </row>
    <row r="172" spans="1:7" ht="12.75">
      <c r="A172" s="62"/>
      <c r="B172" s="62"/>
      <c r="C172" s="62"/>
      <c r="D172" s="62"/>
      <c r="E172" s="62"/>
      <c r="F172" s="62"/>
      <c r="G172" s="62"/>
    </row>
    <row r="173" spans="1:7" ht="12.75">
      <c r="A173" s="62"/>
      <c r="B173" s="62"/>
      <c r="C173" s="62"/>
      <c r="D173" s="62"/>
      <c r="E173" s="62"/>
      <c r="F173" s="62"/>
      <c r="G173" s="62"/>
    </row>
  </sheetData>
  <sheetProtection/>
  <mergeCells count="138">
    <mergeCell ref="A1:G1"/>
    <mergeCell ref="A2:G2"/>
    <mergeCell ref="A3:G3"/>
    <mergeCell ref="A4:B4"/>
    <mergeCell ref="C4:G4"/>
    <mergeCell ref="A5:B5"/>
    <mergeCell ref="C5:G5"/>
    <mergeCell ref="A7:G7"/>
    <mergeCell ref="A8:C8"/>
    <mergeCell ref="D8:G8"/>
    <mergeCell ref="A9:C9"/>
    <mergeCell ref="D9:G9"/>
    <mergeCell ref="A10:C10"/>
    <mergeCell ref="D10:G10"/>
    <mergeCell ref="A12:G12"/>
    <mergeCell ref="A13:B13"/>
    <mergeCell ref="D13:G13"/>
    <mergeCell ref="A14:B14"/>
    <mergeCell ref="D14:G14"/>
    <mergeCell ref="A15:G15"/>
    <mergeCell ref="A16:G16"/>
    <mergeCell ref="A17:G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G23"/>
    <mergeCell ref="A24:G24"/>
    <mergeCell ref="B25:F25"/>
    <mergeCell ref="B26:F26"/>
    <mergeCell ref="B27:F27"/>
    <mergeCell ref="B28:F28"/>
    <mergeCell ref="B29:F29"/>
    <mergeCell ref="B30:F30"/>
    <mergeCell ref="B31:F31"/>
    <mergeCell ref="B32:F32"/>
    <mergeCell ref="A33:F33"/>
    <mergeCell ref="A35:G35"/>
    <mergeCell ref="A36:G36"/>
    <mergeCell ref="B37:E37"/>
    <mergeCell ref="B38:E38"/>
    <mergeCell ref="B39:E39"/>
    <mergeCell ref="B40:E40"/>
    <mergeCell ref="A41:F41"/>
    <mergeCell ref="A42:G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A52:E52"/>
    <mergeCell ref="A53:G53"/>
    <mergeCell ref="B54:F54"/>
    <mergeCell ref="B55:F55"/>
    <mergeCell ref="B56:F56"/>
    <mergeCell ref="B57:F57"/>
    <mergeCell ref="B58:F58"/>
    <mergeCell ref="B59:F59"/>
    <mergeCell ref="A60:F60"/>
    <mergeCell ref="A61:G61"/>
    <mergeCell ref="B62:F62"/>
    <mergeCell ref="B63:F63"/>
    <mergeCell ref="B64:F64"/>
    <mergeCell ref="B65:F65"/>
    <mergeCell ref="A66:F66"/>
    <mergeCell ref="A67:G67"/>
    <mergeCell ref="A68:G68"/>
    <mergeCell ref="A69:G69"/>
    <mergeCell ref="B70:D70"/>
    <mergeCell ref="B71:D71"/>
    <mergeCell ref="B72:D72"/>
    <mergeCell ref="B73:D73"/>
    <mergeCell ref="B74:D74"/>
    <mergeCell ref="A75:F75"/>
    <mergeCell ref="A76:G76"/>
    <mergeCell ref="B77:E77"/>
    <mergeCell ref="B78:E78"/>
    <mergeCell ref="B79:E79"/>
    <mergeCell ref="B80:E80"/>
    <mergeCell ref="A81:F81"/>
    <mergeCell ref="A82:F82"/>
    <mergeCell ref="A83:G83"/>
    <mergeCell ref="A84:G84"/>
    <mergeCell ref="A85:G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A99:F99"/>
    <mergeCell ref="A101:G101"/>
    <mergeCell ref="B102:F102"/>
    <mergeCell ref="B103:F103"/>
    <mergeCell ref="B104:F104"/>
    <mergeCell ref="B105:F105"/>
    <mergeCell ref="A106:F106"/>
    <mergeCell ref="A107:G107"/>
    <mergeCell ref="A108:G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A120:F120"/>
    <mergeCell ref="B128:F128"/>
    <mergeCell ref="B129:F129"/>
    <mergeCell ref="B130:F130"/>
    <mergeCell ref="A131:F131"/>
    <mergeCell ref="A122:G122"/>
    <mergeCell ref="A123:F123"/>
    <mergeCell ref="B124:F124"/>
    <mergeCell ref="B125:F125"/>
    <mergeCell ref="B126:F126"/>
    <mergeCell ref="B127:F127"/>
  </mergeCells>
  <printOptions/>
  <pageMargins left="0.511811024" right="0.511811024" top="0.787401575" bottom="0.787401575" header="0.31496062" footer="0.31496062"/>
  <pageSetup horizontalDpi="600" verticalDpi="600" orientation="portrait" paperSize="9" scale="74" r:id="rId2"/>
  <rowBreaks count="1" manualBreakCount="1">
    <brk id="59" max="6" man="1"/>
  </rowBreaks>
  <colBreaks count="1" manualBreakCount="1">
    <brk id="7" max="13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00390625" defaultRowHeight="30" customHeight="1"/>
  <cols>
    <col min="1" max="1" width="9.421875" style="1" customWidth="1"/>
    <col min="2" max="2" width="65.7109375" style="1" customWidth="1"/>
    <col min="3" max="3" width="10.421875" style="1" customWidth="1"/>
    <col min="4" max="4" width="11.7109375" style="1" customWidth="1"/>
    <col min="5" max="5" width="15.57421875" style="1" customWidth="1"/>
    <col min="6" max="6" width="16.421875" style="1" customWidth="1"/>
  </cols>
  <sheetData>
    <row r="1" spans="1:6" ht="30" customHeight="1">
      <c r="A1" s="101" t="s">
        <v>55</v>
      </c>
      <c r="B1" s="101"/>
      <c r="C1" s="101"/>
      <c r="D1" s="101"/>
      <c r="E1" s="101"/>
      <c r="F1" s="101"/>
    </row>
    <row r="2" spans="1:6" ht="30" customHeight="1">
      <c r="A2" s="63" t="s">
        <v>1</v>
      </c>
      <c r="B2" s="63" t="s">
        <v>56</v>
      </c>
      <c r="C2" s="63" t="s">
        <v>57</v>
      </c>
      <c r="D2" s="63" t="s">
        <v>58</v>
      </c>
      <c r="E2" s="64" t="s">
        <v>59</v>
      </c>
      <c r="F2" s="65" t="s">
        <v>60</v>
      </c>
    </row>
    <row r="3" spans="1:6" ht="30" customHeight="1" thickBot="1">
      <c r="A3" s="7">
        <v>1</v>
      </c>
      <c r="B3" s="74" t="s">
        <v>179</v>
      </c>
      <c r="C3" s="8" t="s">
        <v>57</v>
      </c>
      <c r="D3" s="9">
        <v>2</v>
      </c>
      <c r="E3" s="10"/>
      <c r="F3" s="11">
        <f aca="true" t="shared" si="0" ref="F3:F9">D3*E3</f>
        <v>0</v>
      </c>
    </row>
    <row r="4" spans="1:6" ht="30" customHeight="1" thickBot="1">
      <c r="A4" s="7">
        <v>2</v>
      </c>
      <c r="B4" s="75" t="s">
        <v>180</v>
      </c>
      <c r="C4" s="8" t="s">
        <v>57</v>
      </c>
      <c r="D4" s="9">
        <v>3</v>
      </c>
      <c r="E4" s="10"/>
      <c r="F4" s="11">
        <f t="shared" si="0"/>
        <v>0</v>
      </c>
    </row>
    <row r="5" spans="1:6" ht="30" customHeight="1">
      <c r="A5" s="7">
        <v>3</v>
      </c>
      <c r="B5" s="77" t="s">
        <v>181</v>
      </c>
      <c r="C5" s="8" t="s">
        <v>57</v>
      </c>
      <c r="D5" s="9">
        <v>1</v>
      </c>
      <c r="E5" s="10"/>
      <c r="F5" s="11">
        <f t="shared" si="0"/>
        <v>0</v>
      </c>
    </row>
    <row r="6" spans="1:6" ht="30" customHeight="1">
      <c r="A6" s="19">
        <v>4</v>
      </c>
      <c r="B6" s="78" t="s">
        <v>182</v>
      </c>
      <c r="C6" s="76" t="s">
        <v>61</v>
      </c>
      <c r="D6" s="9">
        <v>3</v>
      </c>
      <c r="E6" s="10"/>
      <c r="F6" s="11">
        <f t="shared" si="0"/>
        <v>0</v>
      </c>
    </row>
    <row r="7" spans="1:6" ht="30" customHeight="1">
      <c r="A7" s="19">
        <v>5</v>
      </c>
      <c r="B7" s="78" t="s">
        <v>183</v>
      </c>
      <c r="C7" s="76" t="s">
        <v>61</v>
      </c>
      <c r="D7" s="9">
        <v>1</v>
      </c>
      <c r="E7" s="10"/>
      <c r="F7" s="11">
        <f t="shared" si="0"/>
        <v>0</v>
      </c>
    </row>
    <row r="8" spans="1:6" ht="30" customHeight="1">
      <c r="A8" s="19">
        <v>6</v>
      </c>
      <c r="B8" s="78" t="s">
        <v>184</v>
      </c>
      <c r="C8" s="76" t="s">
        <v>61</v>
      </c>
      <c r="D8" s="9">
        <v>1</v>
      </c>
      <c r="E8" s="10"/>
      <c r="F8" s="11">
        <f t="shared" si="0"/>
        <v>0</v>
      </c>
    </row>
    <row r="9" spans="1:6" ht="30" customHeight="1">
      <c r="A9" s="19">
        <v>7</v>
      </c>
      <c r="B9" s="78" t="s">
        <v>185</v>
      </c>
      <c r="C9" s="76" t="s">
        <v>57</v>
      </c>
      <c r="D9" s="9">
        <v>1</v>
      </c>
      <c r="E9" s="10"/>
      <c r="F9" s="11">
        <f t="shared" si="0"/>
        <v>0</v>
      </c>
    </row>
    <row r="10" spans="1:6" ht="30" customHeight="1">
      <c r="A10" s="138" t="s">
        <v>62</v>
      </c>
      <c r="B10" s="139"/>
      <c r="C10" s="138"/>
      <c r="D10" s="138"/>
      <c r="E10" s="138"/>
      <c r="F10" s="66">
        <f>SUM(F3:F9)</f>
        <v>0</v>
      </c>
    </row>
    <row r="11" spans="1:6" ht="30" customHeight="1">
      <c r="A11" s="138" t="s">
        <v>63</v>
      </c>
      <c r="B11" s="138"/>
      <c r="C11" s="138"/>
      <c r="D11" s="138"/>
      <c r="E11" s="138"/>
      <c r="F11" s="79">
        <f>F10*2</f>
        <v>0</v>
      </c>
    </row>
    <row r="12" spans="1:6" ht="30" customHeight="1">
      <c r="A12" s="138" t="s">
        <v>64</v>
      </c>
      <c r="B12" s="138"/>
      <c r="C12" s="138"/>
      <c r="D12" s="138"/>
      <c r="E12" s="138"/>
      <c r="F12" s="66">
        <f>F11/12</f>
        <v>0</v>
      </c>
    </row>
    <row r="13" ht="30" customHeight="1">
      <c r="B13" s="12"/>
    </row>
    <row r="14" ht="30" customHeight="1">
      <c r="B14" s="12"/>
    </row>
    <row r="15" ht="30" customHeight="1">
      <c r="B15" s="12"/>
    </row>
    <row r="16" ht="30" customHeight="1">
      <c r="B16" s="12"/>
    </row>
    <row r="65536" ht="12.75" customHeight="1"/>
  </sheetData>
  <sheetProtection selectLockedCells="1" selectUnlockedCells="1"/>
  <autoFilter ref="A2:F12"/>
  <mergeCells count="4">
    <mergeCell ref="A1:F1"/>
    <mergeCell ref="A10:E10"/>
    <mergeCell ref="A11:E11"/>
    <mergeCell ref="A12:E12"/>
  </mergeCells>
  <printOptions/>
  <pageMargins left="0.2361111111111111" right="0.2361111111111111" top="0.7486111111111111" bottom="0.7486111111111111" header="0.31527777777777777" footer="0.31527777777777777"/>
  <pageSetup horizontalDpi="300" verticalDpi="300" orientation="portrait" paperSize="9" scale="61" r:id="rId1"/>
  <headerFooter alignWithMargins="0">
    <oddHeader>&amp;C&amp;A&amp;RPágina &amp;P</oddHeader>
    <oddFooter>&amp;C&amp;A&amp;RPágina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view="pageBreakPreview" zoomScaleNormal="80" zoomScaleSheetLayoutView="100" zoomScalePageLayoutView="0" workbookViewId="0" topLeftCell="A1">
      <selection activeCell="F24" sqref="F24"/>
    </sheetView>
  </sheetViews>
  <sheetFormatPr defaultColWidth="9.00390625" defaultRowHeight="69.75" customHeight="1"/>
  <cols>
    <col min="1" max="1" width="9.421875" style="13" customWidth="1"/>
    <col min="2" max="2" width="57.140625" style="13" customWidth="1"/>
    <col min="3" max="3" width="10.421875" style="13" customWidth="1"/>
    <col min="4" max="4" width="11.7109375" style="13" customWidth="1"/>
    <col min="5" max="5" width="15.57421875" style="13" customWidth="1"/>
    <col min="6" max="6" width="13.421875" style="13" customWidth="1"/>
  </cols>
  <sheetData>
    <row r="1" spans="1:6" ht="30" customHeight="1">
      <c r="A1" s="140" t="s">
        <v>65</v>
      </c>
      <c r="B1" s="141"/>
      <c r="C1" s="141"/>
      <c r="D1" s="141"/>
      <c r="E1" s="141"/>
      <c r="F1" s="142"/>
    </row>
    <row r="2" spans="1:6" ht="30" customHeight="1">
      <c r="A2" s="68" t="s">
        <v>1</v>
      </c>
      <c r="B2" s="68" t="s">
        <v>56</v>
      </c>
      <c r="C2" s="68" t="s">
        <v>57</v>
      </c>
      <c r="D2" s="68" t="s">
        <v>58</v>
      </c>
      <c r="E2" s="69" t="s">
        <v>59</v>
      </c>
      <c r="F2" s="70" t="s">
        <v>60</v>
      </c>
    </row>
    <row r="3" spans="1:6" ht="69.75" customHeight="1">
      <c r="A3" s="80">
        <v>1</v>
      </c>
      <c r="B3" s="86" t="s">
        <v>186</v>
      </c>
      <c r="C3" s="82" t="s">
        <v>57</v>
      </c>
      <c r="D3" s="82">
        <v>2</v>
      </c>
      <c r="E3" s="83">
        <v>0</v>
      </c>
      <c r="F3" s="84">
        <f aca="true" t="shared" si="0" ref="F3:F23">D3*E3</f>
        <v>0</v>
      </c>
    </row>
    <row r="4" spans="1:6" ht="69.75" customHeight="1">
      <c r="A4" s="80">
        <v>2</v>
      </c>
      <c r="B4" s="38" t="s">
        <v>188</v>
      </c>
      <c r="C4" s="82" t="s">
        <v>57</v>
      </c>
      <c r="D4" s="82">
        <v>2</v>
      </c>
      <c r="E4" s="83">
        <v>0</v>
      </c>
      <c r="F4" s="84">
        <f t="shared" si="0"/>
        <v>0</v>
      </c>
    </row>
    <row r="5" spans="1:6" ht="69.75" customHeight="1">
      <c r="A5" s="80">
        <v>3</v>
      </c>
      <c r="B5" s="86" t="s">
        <v>189</v>
      </c>
      <c r="C5" s="82" t="s">
        <v>61</v>
      </c>
      <c r="D5" s="82">
        <v>2</v>
      </c>
      <c r="E5" s="83">
        <v>0</v>
      </c>
      <c r="F5" s="84">
        <f t="shared" si="0"/>
        <v>0</v>
      </c>
    </row>
    <row r="6" spans="1:6" ht="69.75" customHeight="1">
      <c r="A6" s="80">
        <v>4</v>
      </c>
      <c r="B6" s="86" t="s">
        <v>190</v>
      </c>
      <c r="C6" s="82" t="s">
        <v>61</v>
      </c>
      <c r="D6" s="82">
        <v>2</v>
      </c>
      <c r="E6" s="83"/>
      <c r="F6" s="84">
        <f t="shared" si="0"/>
        <v>0</v>
      </c>
    </row>
    <row r="7" spans="1:6" ht="69.75" customHeight="1">
      <c r="A7" s="80">
        <v>5</v>
      </c>
      <c r="B7" s="86" t="s">
        <v>187</v>
      </c>
      <c r="C7" s="82" t="s">
        <v>61</v>
      </c>
      <c r="D7" s="82">
        <v>2</v>
      </c>
      <c r="E7" s="83">
        <v>0</v>
      </c>
      <c r="F7" s="84">
        <f t="shared" si="0"/>
        <v>0</v>
      </c>
    </row>
    <row r="8" spans="1:6" ht="69.75" customHeight="1">
      <c r="A8" s="80">
        <v>6</v>
      </c>
      <c r="B8" s="38" t="s">
        <v>191</v>
      </c>
      <c r="C8" s="82" t="s">
        <v>61</v>
      </c>
      <c r="D8" s="82">
        <v>2</v>
      </c>
      <c r="E8" s="83">
        <v>0</v>
      </c>
      <c r="F8" s="84">
        <f t="shared" si="0"/>
        <v>0</v>
      </c>
    </row>
    <row r="9" spans="1:6" ht="69.75" customHeight="1">
      <c r="A9" s="80">
        <v>7</v>
      </c>
      <c r="B9" s="86" t="s">
        <v>192</v>
      </c>
      <c r="C9" s="82" t="s">
        <v>61</v>
      </c>
      <c r="D9" s="85">
        <v>1</v>
      </c>
      <c r="E9" s="83">
        <v>0</v>
      </c>
      <c r="F9" s="84">
        <f t="shared" si="0"/>
        <v>0</v>
      </c>
    </row>
    <row r="10" spans="1:6" ht="69.75" customHeight="1">
      <c r="A10" s="80">
        <v>8</v>
      </c>
      <c r="B10" s="38" t="s">
        <v>205</v>
      </c>
      <c r="C10" s="82" t="s">
        <v>57</v>
      </c>
      <c r="D10" s="85">
        <v>1</v>
      </c>
      <c r="E10" s="83">
        <v>0</v>
      </c>
      <c r="F10" s="84">
        <f>D10*E10*22*12</f>
        <v>0</v>
      </c>
    </row>
    <row r="11" spans="1:6" ht="69.75" customHeight="1">
      <c r="A11" s="80">
        <v>9</v>
      </c>
      <c r="B11" s="86" t="s">
        <v>193</v>
      </c>
      <c r="C11" s="82" t="s">
        <v>57</v>
      </c>
      <c r="D11" s="85">
        <v>1</v>
      </c>
      <c r="E11" s="83">
        <v>0</v>
      </c>
      <c r="F11" s="84">
        <f>D11*E11*22*12</f>
        <v>0</v>
      </c>
    </row>
    <row r="12" spans="1:6" ht="69.75" customHeight="1">
      <c r="A12" s="80">
        <v>10</v>
      </c>
      <c r="B12" s="87" t="s">
        <v>194</v>
      </c>
      <c r="C12" s="82" t="s">
        <v>57</v>
      </c>
      <c r="D12" s="85">
        <v>1</v>
      </c>
      <c r="E12" s="83">
        <v>0</v>
      </c>
      <c r="F12" s="84">
        <f t="shared" si="0"/>
        <v>0</v>
      </c>
    </row>
    <row r="13" spans="1:6" ht="69.75" customHeight="1">
      <c r="A13" s="80">
        <v>11</v>
      </c>
      <c r="B13" s="86" t="s">
        <v>195</v>
      </c>
      <c r="C13" s="82" t="s">
        <v>57</v>
      </c>
      <c r="D13" s="85">
        <v>1</v>
      </c>
      <c r="E13" s="83">
        <v>0</v>
      </c>
      <c r="F13" s="84">
        <f t="shared" si="0"/>
        <v>0</v>
      </c>
    </row>
    <row r="14" spans="1:6" ht="69.75" customHeight="1">
      <c r="A14" s="80">
        <v>12</v>
      </c>
      <c r="B14" s="87" t="s">
        <v>196</v>
      </c>
      <c r="C14" s="82" t="s">
        <v>57</v>
      </c>
      <c r="D14" s="85">
        <v>1</v>
      </c>
      <c r="E14" s="83">
        <v>0</v>
      </c>
      <c r="F14" s="84">
        <f t="shared" si="0"/>
        <v>0</v>
      </c>
    </row>
    <row r="15" spans="1:6" ht="69.75" customHeight="1">
      <c r="A15" s="80">
        <v>13</v>
      </c>
      <c r="B15" s="87" t="s">
        <v>197</v>
      </c>
      <c r="C15" s="82" t="s">
        <v>57</v>
      </c>
      <c r="D15" s="85">
        <v>1</v>
      </c>
      <c r="E15" s="83">
        <v>0</v>
      </c>
      <c r="F15" s="84">
        <f t="shared" si="0"/>
        <v>0</v>
      </c>
    </row>
    <row r="16" spans="1:6" ht="69.75" customHeight="1">
      <c r="A16" s="80">
        <v>14</v>
      </c>
      <c r="B16" s="86" t="s">
        <v>198</v>
      </c>
      <c r="C16" s="82" t="s">
        <v>57</v>
      </c>
      <c r="D16" s="85">
        <v>1</v>
      </c>
      <c r="E16" s="83">
        <v>0</v>
      </c>
      <c r="F16" s="84">
        <f t="shared" si="0"/>
        <v>0</v>
      </c>
    </row>
    <row r="17" spans="1:6" ht="69.75" customHeight="1">
      <c r="A17" s="80">
        <v>15</v>
      </c>
      <c r="B17" s="86" t="s">
        <v>199</v>
      </c>
      <c r="C17" s="82" t="s">
        <v>57</v>
      </c>
      <c r="D17" s="85">
        <v>1</v>
      </c>
      <c r="E17" s="83">
        <v>0</v>
      </c>
      <c r="F17" s="84">
        <f t="shared" si="0"/>
        <v>0</v>
      </c>
    </row>
    <row r="18" spans="1:6" ht="69.75" customHeight="1">
      <c r="A18" s="80">
        <v>16</v>
      </c>
      <c r="B18" s="86" t="s">
        <v>200</v>
      </c>
      <c r="C18" s="82" t="s">
        <v>57</v>
      </c>
      <c r="D18" s="85">
        <v>2</v>
      </c>
      <c r="E18" s="83">
        <v>0</v>
      </c>
      <c r="F18" s="84">
        <f t="shared" si="0"/>
        <v>0</v>
      </c>
    </row>
    <row r="19" spans="1:6" ht="69.75" customHeight="1">
      <c r="A19" s="80">
        <v>17</v>
      </c>
      <c r="B19" s="81" t="s">
        <v>201</v>
      </c>
      <c r="C19" s="82" t="s">
        <v>57</v>
      </c>
      <c r="D19" s="85">
        <v>2</v>
      </c>
      <c r="E19" s="83">
        <v>0</v>
      </c>
      <c r="F19" s="84">
        <f t="shared" si="0"/>
        <v>0</v>
      </c>
    </row>
    <row r="20" spans="1:6" ht="69.75" customHeight="1">
      <c r="A20" s="80">
        <v>18</v>
      </c>
      <c r="B20" s="81" t="s">
        <v>202</v>
      </c>
      <c r="C20" s="82" t="s">
        <v>57</v>
      </c>
      <c r="D20" s="85">
        <v>2</v>
      </c>
      <c r="E20" s="83">
        <v>0</v>
      </c>
      <c r="F20" s="84">
        <f t="shared" si="0"/>
        <v>0</v>
      </c>
    </row>
    <row r="21" spans="1:6" ht="69.75" customHeight="1">
      <c r="A21" s="80">
        <v>20</v>
      </c>
      <c r="B21" s="86" t="s">
        <v>203</v>
      </c>
      <c r="C21" s="82" t="s">
        <v>57</v>
      </c>
      <c r="D21" s="85">
        <v>1</v>
      </c>
      <c r="E21" s="83">
        <v>0</v>
      </c>
      <c r="F21" s="84">
        <f t="shared" si="0"/>
        <v>0</v>
      </c>
    </row>
    <row r="22" spans="1:6" ht="69.75" customHeight="1">
      <c r="A22" s="80">
        <v>21</v>
      </c>
      <c r="B22" s="86" t="s">
        <v>204</v>
      </c>
      <c r="C22" s="82" t="s">
        <v>57</v>
      </c>
      <c r="D22" s="85">
        <v>1</v>
      </c>
      <c r="E22" s="83">
        <v>0</v>
      </c>
      <c r="F22" s="84">
        <f t="shared" si="0"/>
        <v>0</v>
      </c>
    </row>
    <row r="23" spans="1:6" ht="69.75" customHeight="1">
      <c r="A23" s="80">
        <v>22</v>
      </c>
      <c r="B23" s="87" t="s">
        <v>248</v>
      </c>
      <c r="C23" s="82" t="s">
        <v>61</v>
      </c>
      <c r="D23" s="85">
        <v>2</v>
      </c>
      <c r="E23" s="83">
        <v>0</v>
      </c>
      <c r="F23" s="84">
        <f t="shared" si="0"/>
        <v>0</v>
      </c>
    </row>
    <row r="24" spans="1:6" ht="30.75" customHeight="1">
      <c r="A24" s="139" t="s">
        <v>74</v>
      </c>
      <c r="B24" s="139"/>
      <c r="C24" s="139"/>
      <c r="D24" s="139"/>
      <c r="E24" s="139"/>
      <c r="F24" s="71">
        <f>SUM(F3:F23)</f>
        <v>0</v>
      </c>
    </row>
    <row r="25" spans="1:6" ht="30.75" customHeight="1">
      <c r="A25" s="138" t="s">
        <v>64</v>
      </c>
      <c r="B25" s="138"/>
      <c r="C25" s="138"/>
      <c r="D25" s="138"/>
      <c r="E25" s="138"/>
      <c r="F25" s="66">
        <f>F24/12</f>
        <v>0</v>
      </c>
    </row>
    <row r="26" ht="69.75" customHeight="1">
      <c r="B26" s="14"/>
    </row>
    <row r="27" ht="69.75" customHeight="1">
      <c r="B27" s="15"/>
    </row>
    <row r="28" ht="69.75" customHeight="1">
      <c r="B28" s="15"/>
    </row>
    <row r="29" ht="69.75" customHeight="1">
      <c r="B29" s="15"/>
    </row>
    <row r="30" ht="69.75" customHeight="1">
      <c r="B30" s="15"/>
    </row>
    <row r="31" ht="69.75" customHeight="1">
      <c r="B31" s="15"/>
    </row>
    <row r="32" ht="69.75" customHeight="1">
      <c r="B32" s="15"/>
    </row>
    <row r="33" ht="69.75" customHeight="1">
      <c r="B33" s="15"/>
    </row>
  </sheetData>
  <sheetProtection selectLockedCells="1" selectUnlockedCells="1"/>
  <autoFilter ref="A2:F24"/>
  <mergeCells count="3">
    <mergeCell ref="A1:F1"/>
    <mergeCell ref="A24:E24"/>
    <mergeCell ref="A25:E25"/>
  </mergeCells>
  <printOptions/>
  <pageMargins left="0.5118055555555555" right="0.5118055555555555" top="0.7875" bottom="0.7875" header="0.31527777777777777" footer="0.31527777777777777"/>
  <pageSetup horizontalDpi="300" verticalDpi="300" orientation="portrait" paperSize="9" scale="48" r:id="rId1"/>
  <headerFooter alignWithMargins="0">
    <oddHeader>&amp;C&amp;A&amp;RPágina &amp;P</oddHeader>
    <oddFooter>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view="pageBreakPreview" zoomScaleNormal="90" zoomScaleSheetLayoutView="100" zoomScalePageLayoutView="0" workbookViewId="0" topLeftCell="A1">
      <selection activeCell="G49" sqref="G49"/>
    </sheetView>
  </sheetViews>
  <sheetFormatPr defaultColWidth="9.00390625" defaultRowHeight="49.5" customHeight="1"/>
  <cols>
    <col min="1" max="1" width="11.421875" style="16" customWidth="1"/>
    <col min="2" max="2" width="55.00390625" style="17" customWidth="1"/>
    <col min="3" max="3" width="11.28125" style="17" customWidth="1"/>
    <col min="4" max="4" width="12.57421875" style="17" customWidth="1"/>
    <col min="5" max="5" width="15.8515625" style="17" customWidth="1"/>
    <col min="6" max="6" width="20.140625" style="18" customWidth="1"/>
    <col min="7" max="7" width="17.28125" style="18" customWidth="1"/>
  </cols>
  <sheetData>
    <row r="1" spans="1:7" ht="30" customHeight="1">
      <c r="A1" s="143" t="s">
        <v>177</v>
      </c>
      <c r="B1" s="144"/>
      <c r="C1" s="144"/>
      <c r="D1" s="144"/>
      <c r="E1" s="144"/>
      <c r="F1" s="144"/>
      <c r="G1" s="142"/>
    </row>
    <row r="2" spans="1:7" ht="36" customHeight="1">
      <c r="A2" s="91" t="s">
        <v>1</v>
      </c>
      <c r="B2" s="91" t="s">
        <v>56</v>
      </c>
      <c r="C2" s="91" t="s">
        <v>57</v>
      </c>
      <c r="D2" s="91" t="s">
        <v>58</v>
      </c>
      <c r="E2" s="91" t="s">
        <v>59</v>
      </c>
      <c r="F2" s="92" t="s">
        <v>68</v>
      </c>
      <c r="G2" s="88" t="s">
        <v>60</v>
      </c>
    </row>
    <row r="3" spans="1:7" s="20" customFormat="1" ht="69.75" customHeight="1">
      <c r="A3" s="95">
        <v>1</v>
      </c>
      <c r="B3" s="96" t="s">
        <v>206</v>
      </c>
      <c r="C3" s="85" t="s">
        <v>66</v>
      </c>
      <c r="D3" s="85">
        <v>1</v>
      </c>
      <c r="E3" s="83"/>
      <c r="F3" s="93">
        <v>5</v>
      </c>
      <c r="G3" s="89">
        <f aca="true" t="shared" si="0" ref="G3:G47">D3*E3/F3</f>
        <v>0</v>
      </c>
    </row>
    <row r="4" spans="1:7" s="20" customFormat="1" ht="69.75" customHeight="1">
      <c r="A4" s="95">
        <v>2</v>
      </c>
      <c r="B4" s="100" t="s">
        <v>207</v>
      </c>
      <c r="C4" s="85" t="s">
        <v>66</v>
      </c>
      <c r="D4" s="85">
        <v>2</v>
      </c>
      <c r="E4" s="83"/>
      <c r="F4" s="93">
        <v>5</v>
      </c>
      <c r="G4" s="89">
        <f t="shared" si="0"/>
        <v>0</v>
      </c>
    </row>
    <row r="5" spans="1:7" s="20" customFormat="1" ht="69.75" customHeight="1">
      <c r="A5" s="95">
        <v>3</v>
      </c>
      <c r="B5" s="100" t="s">
        <v>208</v>
      </c>
      <c r="C5" s="85" t="s">
        <v>66</v>
      </c>
      <c r="D5" s="85">
        <v>5</v>
      </c>
      <c r="E5" s="83"/>
      <c r="F5" s="93">
        <v>5</v>
      </c>
      <c r="G5" s="89">
        <f t="shared" si="0"/>
        <v>0</v>
      </c>
    </row>
    <row r="6" spans="1:7" s="20" customFormat="1" ht="69.75" customHeight="1">
      <c r="A6" s="95">
        <v>4</v>
      </c>
      <c r="B6" s="100" t="s">
        <v>209</v>
      </c>
      <c r="C6" s="85" t="s">
        <v>66</v>
      </c>
      <c r="D6" s="85">
        <v>5</v>
      </c>
      <c r="E6" s="83"/>
      <c r="F6" s="93">
        <v>5</v>
      </c>
      <c r="G6" s="89">
        <f t="shared" si="0"/>
        <v>0</v>
      </c>
    </row>
    <row r="7" spans="1:7" s="20" customFormat="1" ht="69.75" customHeight="1">
      <c r="A7" s="95">
        <v>5</v>
      </c>
      <c r="B7" s="100" t="s">
        <v>210</v>
      </c>
      <c r="C7" s="85" t="s">
        <v>66</v>
      </c>
      <c r="D7" s="85">
        <v>2</v>
      </c>
      <c r="E7" s="83"/>
      <c r="F7" s="93">
        <v>5</v>
      </c>
      <c r="G7" s="89">
        <f t="shared" si="0"/>
        <v>0</v>
      </c>
    </row>
    <row r="8" spans="1:7" s="20" customFormat="1" ht="69.75" customHeight="1">
      <c r="A8" s="95">
        <v>6</v>
      </c>
      <c r="B8" s="100" t="s">
        <v>211</v>
      </c>
      <c r="C8" s="85" t="s">
        <v>66</v>
      </c>
      <c r="D8" s="85">
        <v>3</v>
      </c>
      <c r="E8" s="83"/>
      <c r="F8" s="93">
        <v>5</v>
      </c>
      <c r="G8" s="89">
        <f t="shared" si="0"/>
        <v>0</v>
      </c>
    </row>
    <row r="9" spans="1:7" s="20" customFormat="1" ht="69.75" customHeight="1">
      <c r="A9" s="95">
        <v>7</v>
      </c>
      <c r="B9" s="73" t="s">
        <v>212</v>
      </c>
      <c r="C9" s="85" t="s">
        <v>66</v>
      </c>
      <c r="D9" s="85">
        <v>1</v>
      </c>
      <c r="E9" s="83"/>
      <c r="F9" s="93">
        <v>5</v>
      </c>
      <c r="G9" s="89">
        <f t="shared" si="0"/>
        <v>0</v>
      </c>
    </row>
    <row r="10" spans="1:7" s="20" customFormat="1" ht="69.75" customHeight="1">
      <c r="A10" s="95">
        <v>8</v>
      </c>
      <c r="B10" s="100" t="s">
        <v>249</v>
      </c>
      <c r="C10" s="85" t="s">
        <v>66</v>
      </c>
      <c r="D10" s="85">
        <v>2</v>
      </c>
      <c r="E10" s="83"/>
      <c r="F10" s="93">
        <v>5</v>
      </c>
      <c r="G10" s="89">
        <f t="shared" si="0"/>
        <v>0</v>
      </c>
    </row>
    <row r="11" spans="1:7" s="20" customFormat="1" ht="69.75" customHeight="1">
      <c r="A11" s="95">
        <v>9</v>
      </c>
      <c r="B11" s="100" t="s">
        <v>213</v>
      </c>
      <c r="C11" s="85" t="s">
        <v>66</v>
      </c>
      <c r="D11" s="85">
        <v>1</v>
      </c>
      <c r="E11" s="83"/>
      <c r="F11" s="93">
        <v>5</v>
      </c>
      <c r="G11" s="89">
        <f t="shared" si="0"/>
        <v>0</v>
      </c>
    </row>
    <row r="12" spans="1:7" s="20" customFormat="1" ht="69.75" customHeight="1">
      <c r="A12" s="95">
        <v>10</v>
      </c>
      <c r="B12" s="73" t="s">
        <v>214</v>
      </c>
      <c r="C12" s="85" t="s">
        <v>66</v>
      </c>
      <c r="D12" s="85">
        <v>1</v>
      </c>
      <c r="E12" s="83"/>
      <c r="F12" s="93">
        <v>5</v>
      </c>
      <c r="G12" s="89">
        <f t="shared" si="0"/>
        <v>0</v>
      </c>
    </row>
    <row r="13" spans="1:7" s="20" customFormat="1" ht="69.75" customHeight="1">
      <c r="A13" s="95">
        <v>11</v>
      </c>
      <c r="B13" s="100" t="s">
        <v>215</v>
      </c>
      <c r="C13" s="85" t="s">
        <v>66</v>
      </c>
      <c r="D13" s="85">
        <v>1</v>
      </c>
      <c r="E13" s="83"/>
      <c r="F13" s="93">
        <v>5</v>
      </c>
      <c r="G13" s="89">
        <f t="shared" si="0"/>
        <v>0</v>
      </c>
    </row>
    <row r="14" spans="1:7" s="20" customFormat="1" ht="69.75" customHeight="1">
      <c r="A14" s="95">
        <v>12</v>
      </c>
      <c r="B14" s="100" t="s">
        <v>216</v>
      </c>
      <c r="C14" s="85" t="s">
        <v>66</v>
      </c>
      <c r="D14" s="85">
        <v>1</v>
      </c>
      <c r="E14" s="83"/>
      <c r="F14" s="93">
        <v>5</v>
      </c>
      <c r="G14" s="89">
        <f t="shared" si="0"/>
        <v>0</v>
      </c>
    </row>
    <row r="15" spans="1:7" s="20" customFormat="1" ht="69.75" customHeight="1">
      <c r="A15" s="95">
        <v>13</v>
      </c>
      <c r="B15" s="73" t="s">
        <v>217</v>
      </c>
      <c r="C15" s="85" t="s">
        <v>66</v>
      </c>
      <c r="D15" s="85">
        <v>2</v>
      </c>
      <c r="E15" s="83"/>
      <c r="F15" s="93">
        <v>5</v>
      </c>
      <c r="G15" s="89">
        <f t="shared" si="0"/>
        <v>0</v>
      </c>
    </row>
    <row r="16" spans="1:7" s="20" customFormat="1" ht="69.75" customHeight="1">
      <c r="A16" s="95">
        <v>14</v>
      </c>
      <c r="B16" s="73" t="s">
        <v>218</v>
      </c>
      <c r="C16" s="85" t="s">
        <v>66</v>
      </c>
      <c r="D16" s="85">
        <v>1</v>
      </c>
      <c r="E16" s="83"/>
      <c r="F16" s="93">
        <v>5</v>
      </c>
      <c r="G16" s="89">
        <f t="shared" si="0"/>
        <v>0</v>
      </c>
    </row>
    <row r="17" spans="1:7" s="20" customFormat="1" ht="69.75" customHeight="1">
      <c r="A17" s="95">
        <v>15</v>
      </c>
      <c r="B17" s="100" t="s">
        <v>219</v>
      </c>
      <c r="C17" s="85" t="s">
        <v>66</v>
      </c>
      <c r="D17" s="85">
        <v>1</v>
      </c>
      <c r="E17" s="83"/>
      <c r="F17" s="93">
        <v>5</v>
      </c>
      <c r="G17" s="89">
        <f t="shared" si="0"/>
        <v>0</v>
      </c>
    </row>
    <row r="18" spans="1:7" s="20" customFormat="1" ht="69.75" customHeight="1">
      <c r="A18" s="95">
        <v>16</v>
      </c>
      <c r="B18" s="100" t="s">
        <v>220</v>
      </c>
      <c r="C18" s="85" t="s">
        <v>66</v>
      </c>
      <c r="D18" s="85">
        <v>2</v>
      </c>
      <c r="E18" s="83"/>
      <c r="F18" s="93">
        <v>5</v>
      </c>
      <c r="G18" s="89">
        <f t="shared" si="0"/>
        <v>0</v>
      </c>
    </row>
    <row r="19" spans="1:7" s="20" customFormat="1" ht="69.75" customHeight="1">
      <c r="A19" s="95">
        <v>17</v>
      </c>
      <c r="B19" s="97" t="s">
        <v>221</v>
      </c>
      <c r="C19" s="85" t="s">
        <v>66</v>
      </c>
      <c r="D19" s="85">
        <v>1</v>
      </c>
      <c r="E19" s="83"/>
      <c r="F19" s="93">
        <v>5</v>
      </c>
      <c r="G19" s="89">
        <f t="shared" si="0"/>
        <v>0</v>
      </c>
    </row>
    <row r="20" spans="1:7" s="20" customFormat="1" ht="69.75" customHeight="1">
      <c r="A20" s="95">
        <v>18</v>
      </c>
      <c r="B20" s="100" t="s">
        <v>222</v>
      </c>
      <c r="C20" s="82" t="s">
        <v>66</v>
      </c>
      <c r="D20" s="85">
        <v>1</v>
      </c>
      <c r="E20" s="83"/>
      <c r="F20" s="93">
        <v>5</v>
      </c>
      <c r="G20" s="89">
        <f t="shared" si="0"/>
        <v>0</v>
      </c>
    </row>
    <row r="21" spans="1:7" s="20" customFormat="1" ht="69.75" customHeight="1">
      <c r="A21" s="95">
        <v>19</v>
      </c>
      <c r="B21" s="100" t="s">
        <v>223</v>
      </c>
      <c r="C21" s="82" t="s">
        <v>66</v>
      </c>
      <c r="D21" s="85">
        <v>5</v>
      </c>
      <c r="E21" s="83"/>
      <c r="F21" s="93">
        <v>1</v>
      </c>
      <c r="G21" s="89">
        <f t="shared" si="0"/>
        <v>0</v>
      </c>
    </row>
    <row r="22" spans="1:7" s="20" customFormat="1" ht="69.75" customHeight="1">
      <c r="A22" s="95">
        <v>20</v>
      </c>
      <c r="B22" s="73" t="s">
        <v>224</v>
      </c>
      <c r="C22" s="82" t="s">
        <v>66</v>
      </c>
      <c r="D22" s="85">
        <v>2</v>
      </c>
      <c r="E22" s="83"/>
      <c r="F22" s="93">
        <v>5</v>
      </c>
      <c r="G22" s="89">
        <f t="shared" si="0"/>
        <v>0</v>
      </c>
    </row>
    <row r="23" spans="1:7" s="20" customFormat="1" ht="69.75" customHeight="1">
      <c r="A23" s="95">
        <v>21</v>
      </c>
      <c r="B23" s="100" t="s">
        <v>225</v>
      </c>
      <c r="C23" s="82" t="s">
        <v>66</v>
      </c>
      <c r="D23" s="85">
        <v>1</v>
      </c>
      <c r="E23" s="83"/>
      <c r="F23" s="93">
        <v>5</v>
      </c>
      <c r="G23" s="89">
        <f t="shared" si="0"/>
        <v>0</v>
      </c>
    </row>
    <row r="24" spans="1:7" s="20" customFormat="1" ht="69.75" customHeight="1">
      <c r="A24" s="95">
        <v>22</v>
      </c>
      <c r="B24" s="100" t="s">
        <v>226</v>
      </c>
      <c r="C24" s="82" t="s">
        <v>66</v>
      </c>
      <c r="D24" s="85">
        <v>1</v>
      </c>
      <c r="E24" s="83"/>
      <c r="F24" s="93">
        <v>5</v>
      </c>
      <c r="G24" s="89">
        <f t="shared" si="0"/>
        <v>0</v>
      </c>
    </row>
    <row r="25" spans="1:7" s="20" customFormat="1" ht="69.75" customHeight="1">
      <c r="A25" s="95">
        <v>23</v>
      </c>
      <c r="B25" s="100" t="s">
        <v>227</v>
      </c>
      <c r="C25" s="82" t="s">
        <v>66</v>
      </c>
      <c r="D25" s="85">
        <v>1</v>
      </c>
      <c r="E25" s="83"/>
      <c r="F25" s="93">
        <v>5</v>
      </c>
      <c r="G25" s="89">
        <f t="shared" si="0"/>
        <v>0</v>
      </c>
    </row>
    <row r="26" spans="1:7" s="20" customFormat="1" ht="78" customHeight="1">
      <c r="A26" s="95">
        <v>24</v>
      </c>
      <c r="B26" s="98" t="s">
        <v>228</v>
      </c>
      <c r="C26" s="82" t="s">
        <v>66</v>
      </c>
      <c r="D26" s="82">
        <v>1</v>
      </c>
      <c r="E26" s="83"/>
      <c r="F26" s="93">
        <v>5</v>
      </c>
      <c r="G26" s="89">
        <f t="shared" si="0"/>
        <v>0</v>
      </c>
    </row>
    <row r="27" spans="1:7" s="20" customFormat="1" ht="69.75" customHeight="1">
      <c r="A27" s="95">
        <v>25</v>
      </c>
      <c r="B27" s="98" t="s">
        <v>229</v>
      </c>
      <c r="C27" s="82" t="s">
        <v>66</v>
      </c>
      <c r="D27" s="85">
        <v>2</v>
      </c>
      <c r="E27" s="83"/>
      <c r="F27" s="93">
        <v>5</v>
      </c>
      <c r="G27" s="89">
        <f t="shared" si="0"/>
        <v>0</v>
      </c>
    </row>
    <row r="28" spans="1:7" s="20" customFormat="1" ht="69.75" customHeight="1">
      <c r="A28" s="95">
        <v>26</v>
      </c>
      <c r="B28" s="98" t="s">
        <v>230</v>
      </c>
      <c r="C28" s="82" t="s">
        <v>66</v>
      </c>
      <c r="D28" s="85">
        <v>1</v>
      </c>
      <c r="E28" s="83"/>
      <c r="F28" s="93">
        <v>5</v>
      </c>
      <c r="G28" s="89">
        <f t="shared" si="0"/>
        <v>0</v>
      </c>
    </row>
    <row r="29" spans="1:7" s="20" customFormat="1" ht="69.75" customHeight="1">
      <c r="A29" s="95">
        <v>27</v>
      </c>
      <c r="B29" s="99" t="s">
        <v>231</v>
      </c>
      <c r="C29" s="82" t="s">
        <v>69</v>
      </c>
      <c r="D29" s="85">
        <v>1</v>
      </c>
      <c r="E29" s="83"/>
      <c r="F29" s="93">
        <v>5</v>
      </c>
      <c r="G29" s="89">
        <f t="shared" si="0"/>
        <v>0</v>
      </c>
    </row>
    <row r="30" spans="1:7" s="20" customFormat="1" ht="69.75" customHeight="1">
      <c r="A30" s="95">
        <v>28</v>
      </c>
      <c r="B30" s="99" t="s">
        <v>232</v>
      </c>
      <c r="C30" s="82" t="s">
        <v>66</v>
      </c>
      <c r="D30" s="85">
        <v>1</v>
      </c>
      <c r="E30" s="83"/>
      <c r="F30" s="93">
        <v>5</v>
      </c>
      <c r="G30" s="89">
        <f t="shared" si="0"/>
        <v>0</v>
      </c>
    </row>
    <row r="31" spans="1:7" s="20" customFormat="1" ht="69.75" customHeight="1">
      <c r="A31" s="95">
        <v>29</v>
      </c>
      <c r="B31" s="99" t="s">
        <v>233</v>
      </c>
      <c r="C31" s="82" t="s">
        <v>66</v>
      </c>
      <c r="D31" s="85">
        <v>1</v>
      </c>
      <c r="E31" s="83"/>
      <c r="F31" s="93">
        <v>5</v>
      </c>
      <c r="G31" s="89">
        <f t="shared" si="0"/>
        <v>0</v>
      </c>
    </row>
    <row r="32" spans="1:7" s="20" customFormat="1" ht="69.75" customHeight="1">
      <c r="A32" s="95">
        <v>30</v>
      </c>
      <c r="B32" s="73" t="s">
        <v>234</v>
      </c>
      <c r="C32" s="82" t="s">
        <v>66</v>
      </c>
      <c r="D32" s="82">
        <v>5</v>
      </c>
      <c r="E32" s="83"/>
      <c r="F32" s="93">
        <v>5</v>
      </c>
      <c r="G32" s="89">
        <f t="shared" si="0"/>
        <v>0</v>
      </c>
    </row>
    <row r="33" spans="1:7" s="20" customFormat="1" ht="69.75" customHeight="1">
      <c r="A33" s="95">
        <v>31</v>
      </c>
      <c r="B33" s="100" t="s">
        <v>235</v>
      </c>
      <c r="C33" s="82" t="s">
        <v>66</v>
      </c>
      <c r="D33" s="85">
        <v>1</v>
      </c>
      <c r="E33" s="83"/>
      <c r="F33" s="93">
        <v>5</v>
      </c>
      <c r="G33" s="89">
        <f t="shared" si="0"/>
        <v>0</v>
      </c>
    </row>
    <row r="34" spans="1:7" s="20" customFormat="1" ht="69.75" customHeight="1">
      <c r="A34" s="95">
        <v>32</v>
      </c>
      <c r="B34" s="100" t="s">
        <v>236</v>
      </c>
      <c r="C34" s="82" t="s">
        <v>66</v>
      </c>
      <c r="D34" s="85">
        <v>1</v>
      </c>
      <c r="E34" s="83"/>
      <c r="F34" s="93">
        <v>5</v>
      </c>
      <c r="G34" s="89">
        <f t="shared" si="0"/>
        <v>0</v>
      </c>
    </row>
    <row r="35" spans="1:7" s="20" customFormat="1" ht="69.75" customHeight="1">
      <c r="A35" s="95">
        <v>33</v>
      </c>
      <c r="B35" s="100" t="s">
        <v>237</v>
      </c>
      <c r="C35" s="82" t="s">
        <v>66</v>
      </c>
      <c r="D35" s="82">
        <v>1</v>
      </c>
      <c r="E35" s="94"/>
      <c r="F35" s="93">
        <v>5</v>
      </c>
      <c r="G35" s="89">
        <f t="shared" si="0"/>
        <v>0</v>
      </c>
    </row>
    <row r="36" spans="1:7" s="20" customFormat="1" ht="69.75" customHeight="1">
      <c r="A36" s="95">
        <v>34</v>
      </c>
      <c r="B36" s="100" t="s">
        <v>238</v>
      </c>
      <c r="C36" s="85" t="s">
        <v>66</v>
      </c>
      <c r="D36" s="85">
        <v>1</v>
      </c>
      <c r="E36" s="94"/>
      <c r="F36" s="93">
        <v>5</v>
      </c>
      <c r="G36" s="89">
        <f t="shared" si="0"/>
        <v>0</v>
      </c>
    </row>
    <row r="37" spans="1:7" s="20" customFormat="1" ht="69.75" customHeight="1">
      <c r="A37" s="95">
        <v>35</v>
      </c>
      <c r="B37" s="100" t="s">
        <v>239</v>
      </c>
      <c r="C37" s="85" t="s">
        <v>66</v>
      </c>
      <c r="D37" s="85">
        <v>2</v>
      </c>
      <c r="E37" s="94"/>
      <c r="F37" s="93">
        <v>5</v>
      </c>
      <c r="G37" s="89">
        <f t="shared" si="0"/>
        <v>0</v>
      </c>
    </row>
    <row r="38" spans="1:7" s="20" customFormat="1" ht="69.75" customHeight="1">
      <c r="A38" s="95">
        <v>36</v>
      </c>
      <c r="B38" s="100" t="s">
        <v>240</v>
      </c>
      <c r="C38" s="82" t="s">
        <v>66</v>
      </c>
      <c r="D38" s="85">
        <v>1</v>
      </c>
      <c r="E38" s="83"/>
      <c r="F38" s="93">
        <v>5</v>
      </c>
      <c r="G38" s="89">
        <f t="shared" si="0"/>
        <v>0</v>
      </c>
    </row>
    <row r="39" spans="1:7" s="20" customFormat="1" ht="69.75" customHeight="1">
      <c r="A39" s="95">
        <v>37</v>
      </c>
      <c r="B39" s="73" t="s">
        <v>70</v>
      </c>
      <c r="C39" s="82" t="s">
        <v>66</v>
      </c>
      <c r="D39" s="85">
        <v>1</v>
      </c>
      <c r="E39" s="83"/>
      <c r="F39" s="93">
        <v>5</v>
      </c>
      <c r="G39" s="89">
        <f t="shared" si="0"/>
        <v>0</v>
      </c>
    </row>
    <row r="40" spans="1:7" s="20" customFormat="1" ht="69.75" customHeight="1">
      <c r="A40" s="95">
        <v>38</v>
      </c>
      <c r="B40" s="73" t="s">
        <v>241</v>
      </c>
      <c r="C40" s="82" t="s">
        <v>66</v>
      </c>
      <c r="D40" s="85">
        <v>2</v>
      </c>
      <c r="E40" s="83"/>
      <c r="F40" s="93">
        <v>5</v>
      </c>
      <c r="G40" s="89">
        <f t="shared" si="0"/>
        <v>0</v>
      </c>
    </row>
    <row r="41" spans="1:7" s="20" customFormat="1" ht="69.75" customHeight="1">
      <c r="A41" s="95">
        <v>39</v>
      </c>
      <c r="B41" s="100" t="s">
        <v>242</v>
      </c>
      <c r="C41" s="82" t="s">
        <v>66</v>
      </c>
      <c r="D41" s="85">
        <v>1</v>
      </c>
      <c r="E41" s="83"/>
      <c r="F41" s="93">
        <v>5</v>
      </c>
      <c r="G41" s="89">
        <f t="shared" si="0"/>
        <v>0</v>
      </c>
    </row>
    <row r="42" spans="1:7" s="20" customFormat="1" ht="69.75" customHeight="1">
      <c r="A42" s="95">
        <v>40</v>
      </c>
      <c r="B42" s="73" t="s">
        <v>243</v>
      </c>
      <c r="C42" s="82" t="s">
        <v>66</v>
      </c>
      <c r="D42" s="85">
        <v>1</v>
      </c>
      <c r="E42" s="83"/>
      <c r="F42" s="93">
        <v>5</v>
      </c>
      <c r="G42" s="89">
        <f t="shared" si="0"/>
        <v>0</v>
      </c>
    </row>
    <row r="43" spans="1:7" s="20" customFormat="1" ht="69.75" customHeight="1">
      <c r="A43" s="95">
        <v>41</v>
      </c>
      <c r="B43" s="100" t="s">
        <v>71</v>
      </c>
      <c r="C43" s="85" t="s">
        <v>66</v>
      </c>
      <c r="D43" s="85">
        <v>1</v>
      </c>
      <c r="E43" s="83"/>
      <c r="F43" s="93">
        <v>5</v>
      </c>
      <c r="G43" s="89">
        <f t="shared" si="0"/>
        <v>0</v>
      </c>
    </row>
    <row r="44" spans="1:7" s="20" customFormat="1" ht="69.75" customHeight="1">
      <c r="A44" s="95">
        <v>42</v>
      </c>
      <c r="B44" s="100" t="s">
        <v>244</v>
      </c>
      <c r="C44" s="82" t="s">
        <v>66</v>
      </c>
      <c r="D44" s="85">
        <v>2</v>
      </c>
      <c r="E44" s="83"/>
      <c r="F44" s="93">
        <v>5</v>
      </c>
      <c r="G44" s="89">
        <f t="shared" si="0"/>
        <v>0</v>
      </c>
    </row>
    <row r="45" spans="1:7" s="20" customFormat="1" ht="69.75" customHeight="1">
      <c r="A45" s="95">
        <v>43</v>
      </c>
      <c r="B45" s="100" t="s">
        <v>245</v>
      </c>
      <c r="C45" s="85" t="s">
        <v>66</v>
      </c>
      <c r="D45" s="85">
        <v>2</v>
      </c>
      <c r="E45" s="83"/>
      <c r="F45" s="93">
        <v>5</v>
      </c>
      <c r="G45" s="89">
        <f t="shared" si="0"/>
        <v>0</v>
      </c>
    </row>
    <row r="46" spans="1:7" s="20" customFormat="1" ht="69.75" customHeight="1">
      <c r="A46" s="95">
        <v>44</v>
      </c>
      <c r="B46" s="100" t="s">
        <v>246</v>
      </c>
      <c r="C46" s="85" t="s">
        <v>66</v>
      </c>
      <c r="D46" s="85">
        <v>2</v>
      </c>
      <c r="E46" s="83"/>
      <c r="F46" s="93">
        <v>5</v>
      </c>
      <c r="G46" s="89">
        <f t="shared" si="0"/>
        <v>0</v>
      </c>
    </row>
    <row r="47" spans="1:7" s="20" customFormat="1" ht="69.75" customHeight="1">
      <c r="A47" s="95">
        <v>45</v>
      </c>
      <c r="B47" s="100" t="s">
        <v>247</v>
      </c>
      <c r="C47" s="82" t="s">
        <v>66</v>
      </c>
      <c r="D47" s="85">
        <v>2</v>
      </c>
      <c r="E47" s="83"/>
      <c r="F47" s="93">
        <v>5</v>
      </c>
      <c r="G47" s="89">
        <f t="shared" si="0"/>
        <v>0</v>
      </c>
    </row>
    <row r="48" spans="1:7" ht="30" customHeight="1">
      <c r="A48" s="145" t="s">
        <v>67</v>
      </c>
      <c r="B48" s="145"/>
      <c r="C48" s="145"/>
      <c r="D48" s="145"/>
      <c r="E48" s="145"/>
      <c r="F48" s="145"/>
      <c r="G48" s="90">
        <f>SUM(G3:G47)</f>
        <v>0</v>
      </c>
    </row>
    <row r="49" spans="1:7" ht="30" customHeight="1">
      <c r="A49" s="146" t="s">
        <v>72</v>
      </c>
      <c r="B49" s="146"/>
      <c r="C49" s="146"/>
      <c r="D49" s="146"/>
      <c r="E49" s="146"/>
      <c r="F49" s="146"/>
      <c r="G49" s="66">
        <f>G48/12</f>
        <v>0</v>
      </c>
    </row>
    <row r="50" spans="1:7" ht="30" customHeight="1">
      <c r="A50" s="147" t="s">
        <v>64</v>
      </c>
      <c r="B50" s="147"/>
      <c r="C50" s="147"/>
      <c r="D50" s="147"/>
      <c r="E50" s="147"/>
      <c r="F50" s="147"/>
      <c r="G50" s="66">
        <f>G49/2</f>
        <v>0</v>
      </c>
    </row>
    <row r="51" spans="1:7" ht="45" customHeight="1">
      <c r="A51" s="148" t="s">
        <v>73</v>
      </c>
      <c r="B51" s="148"/>
      <c r="C51" s="148"/>
      <c r="D51" s="148"/>
      <c r="E51" s="148"/>
      <c r="F51" s="148"/>
      <c r="G51" s="148"/>
    </row>
    <row r="52" ht="49.5" customHeight="1">
      <c r="A52" s="21"/>
    </row>
    <row r="65518" ht="12.75" customHeight="1"/>
  </sheetData>
  <sheetProtection selectLockedCells="1" selectUnlockedCells="1"/>
  <autoFilter ref="A2:G51"/>
  <mergeCells count="5">
    <mergeCell ref="A1:G1"/>
    <mergeCell ref="A48:F48"/>
    <mergeCell ref="A49:F49"/>
    <mergeCell ref="A50:F50"/>
    <mergeCell ref="A51:G51"/>
  </mergeCells>
  <printOptions/>
  <pageMargins left="0.5118055555555555" right="0.5118055555555555" top="0.7875" bottom="0.7875" header="0.31527777777777777" footer="0.31527777777777777"/>
  <pageSetup fitToHeight="0" fitToWidth="1" horizontalDpi="300" verticalDpi="300" orientation="portrait" scale="67" r:id="rId1"/>
  <headerFooter alignWithMargins="0">
    <oddHeader>&amp;C&amp;A&amp;RPágina &amp;P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Joceli Giuberti</dc:creator>
  <cp:keywords/>
  <dc:description/>
  <cp:lastModifiedBy>Hellen Silva de Azevedo</cp:lastModifiedBy>
  <cp:lastPrinted>2022-03-22T15:36:12Z</cp:lastPrinted>
  <dcterms:created xsi:type="dcterms:W3CDTF">2020-12-11T14:02:35Z</dcterms:created>
  <dcterms:modified xsi:type="dcterms:W3CDTF">2022-03-30T12:56:04Z</dcterms:modified>
  <cp:category/>
  <cp:version/>
  <cp:contentType/>
  <cp:contentStatus/>
</cp:coreProperties>
</file>